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firstSheet="17" activeTab="21"/>
  </bookViews>
  <sheets>
    <sheet name="一般公共预算收入表" sheetId="48" r:id="rId1"/>
    <sheet name="一般公共预算支出表" sheetId="49" r:id="rId2"/>
    <sheet name="城东区本级一般公共预算支出明细表" sheetId="50" r:id="rId3"/>
    <sheet name="2026年城东区一般公共预算支出预算经济分类明细表" sheetId="73" r:id="rId4"/>
    <sheet name="政府支出经济分类表" sheetId="74" r:id="rId5"/>
    <sheet name="专项资金支出表" sheetId="75" r:id="rId6"/>
    <sheet name="重点项目支出" sheetId="76" r:id="rId7"/>
    <sheet name="政府一般债务与余额情况表" sheetId="77" r:id="rId8"/>
    <sheet name="一般公共预算城东区对下转移支付分项目预算安排情况表" sheetId="78" r:id="rId9"/>
    <sheet name="一般公共预算对下转移支付分地区预算安排情况表" sheetId="79" r:id="rId10"/>
    <sheet name="城东区一般公共预算税收返还和转移支付预算表" sheetId="80" r:id="rId11"/>
    <sheet name="城东区一般公共预算专项转移支付分项目预算安排情况表" sheetId="81" r:id="rId12"/>
    <sheet name="城东区一般公共预算专项转移支付分地区预算安排情况表" sheetId="82" r:id="rId13"/>
    <sheet name="政府性基金收入" sheetId="6" r:id="rId14"/>
    <sheet name="政府性基金支出" sheetId="5" r:id="rId15"/>
    <sheet name="政府性基金预算转移支付分项目安排情况表" sheetId="83" r:id="rId16"/>
    <sheet name="政府性基金预算转移支付分地区安排情况表" sheetId="84" r:id="rId17"/>
    <sheet name="国有资本经营预算收入表" sheetId="15" r:id="rId18"/>
    <sheet name="国有资本经营预算支出表" sheetId="16" r:id="rId19"/>
    <sheet name="社保基金预算收入表" sheetId="38" r:id="rId20"/>
    <sheet name="社保基金预算支出表" sheetId="39" r:id="rId21"/>
    <sheet name="政府专项债务限额和余额情况表" sheetId="85" r:id="rId22"/>
  </sheets>
  <externalReferences>
    <externalReference r:id="rId23"/>
    <externalReference r:id="rId24"/>
  </externalReferences>
  <definedNames>
    <definedName name="_xlnm._FilterDatabase" localSheetId="14" hidden="1">政府性基金支出!$F$4:$J$188</definedName>
    <definedName name="_Order1" hidden="1">255</definedName>
    <definedName name="_Order2" hidden="1">255</definedName>
    <definedName name="·" hidden="1">#REF!</definedName>
    <definedName name="Database" localSheetId="19" hidden="1">#REF!</definedName>
    <definedName name="Database" localSheetId="20" hidden="1">#REF!</definedName>
    <definedName name="Database" hidden="1">#REF!</definedName>
    <definedName name="_xlnm.Print_Area" localSheetId="1">一般公共预算支出表!$A$1:$D$45</definedName>
    <definedName name="_xlnm.Print_Area" localSheetId="2">城东区本级一般公共预算支出明细表!#REF!</definedName>
    <definedName name="_xlnm.Print_Area" localSheetId="13">政府性基金收入!$A$1:$E$27</definedName>
    <definedName name="_xlnm.Print_Area" localSheetId="14">政府性基金支出!$A$1:$D$196</definedName>
    <definedName name="_xlnm.Print_Area" localSheetId="17">国有资本经营预算收入表!$A$1:$E$17</definedName>
    <definedName name="_xlnm.Print_Area" localSheetId="18">国有资本经营预算支出表!$A$1:$D$40</definedName>
    <definedName name="_xlnm.Print_Area" localSheetId="19">社保基金预算收入表!$A$1:$E$30</definedName>
    <definedName name="_xlnm.Print_Area" localSheetId="20">社保基金预算支出表!$A$1:$E$25</definedName>
    <definedName name="_xlnm.Print_Area" hidden="1">#N/A</definedName>
    <definedName name="_xlnm.Print_Titles" hidden="1">#N/A</definedName>
    <definedName name="地区名称" localSheetId="19">[1]封面!$B$2:$B$6</definedName>
    <definedName name="地区名称" localSheetId="20">[1]封面!$B$2:$B$6</definedName>
    <definedName name="地区名称">[2]封面!$B$2:$B$6</definedName>
    <definedName name="_xlnm._FilterDatabase" localSheetId="2" hidden="1">城东区本级一般公共预算支出明细表!$A$5:$IR$1345</definedName>
    <definedName name="_xlnm._FilterDatabase" localSheetId="3" hidden="1">'2026年城东区一般公共预算支出预算经济分类明细表'!$A$5:$D$45</definedName>
    <definedName name="_xlnm._FilterDatabase" localSheetId="18" hidden="1">国有资本经营预算支出表!#REF!</definedName>
    <definedName name="_xlnm._FilterDatabase" localSheetId="20" hidden="1">社保基金预算支出表!#REF!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<sst xmlns="http://schemas.openxmlformats.org/spreadsheetml/2006/main" count="2427" uniqueCount="1834">
  <si>
    <t>表一</t>
  </si>
  <si>
    <t>2026年城东区本级一般公共预算收入安排情况表</t>
  </si>
  <si>
    <t>单位：万元</t>
  </si>
  <si>
    <t>预算科目</t>
  </si>
  <si>
    <t>2025年
预算数</t>
  </si>
  <si>
    <t>2025年
执行数</t>
  </si>
  <si>
    <t>2026年
预算数</t>
  </si>
  <si>
    <t>比上年执
行数增长</t>
  </si>
  <si>
    <t>一、税收收入</t>
  </si>
  <si>
    <t>增值税</t>
  </si>
  <si>
    <t>企业所得税</t>
  </si>
  <si>
    <t>企业所得税退税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</si>
  <si>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</si>
  <si>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</si>
  <si>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</si>
  <si>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</si>
  <si>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</si>
  <si>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</si>
  <si>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</si>
  <si>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</si>
  <si>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</si>
  <si>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</si>
  <si>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</si>
  <si>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环境保护税</t>
  </si>
  <si>
    <t>其他税收收入</t>
  </si>
  <si>
    <t>二、非税收入</t>
  </si>
  <si>
    <t>专项收入</t>
  </si>
  <si>
    <t>行政事业性收费收入</t>
  </si>
  <si>
    <t>罚没收入</t>
  </si>
  <si>
    <t>国有资本经营收入</t>
  </si>
  <si>
    <t>国有资源(资产)有偿使用收入</t>
  </si>
  <si>
    <t>捐赠收入</t>
  </si>
  <si>
    <t>政府住房基金收入</t>
  </si>
  <si>
    <t>其他收入</t>
  </si>
  <si>
    <t>小  计</t>
  </si>
  <si>
    <t>上级补助收入</t>
  </si>
  <si>
    <t>返还性收入</t>
  </si>
  <si>
    <t>一般性转移支付收入</t>
  </si>
  <si>
    <t>专项转移支付收入</t>
  </si>
  <si>
    <t>上解收入</t>
  </si>
  <si>
    <t>上年结转结余</t>
  </si>
  <si>
    <t>调入资金</t>
  </si>
  <si>
    <t>动用预算稳定调节基金</t>
  </si>
  <si>
    <t>债务转贷收入</t>
  </si>
  <si>
    <t>收  入  总  计</t>
  </si>
  <si>
    <t>表二</t>
  </si>
  <si>
    <t>2026年城东区本级一般公共预算支出安排情况表</t>
  </si>
  <si>
    <t>比上年预算数增长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</si>
  <si>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</si>
  <si>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</si>
  <si>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</si>
  <si>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</si>
  <si>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</si>
  <si>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</si>
  <si>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</si>
  <si>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</si>
  <si>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</si>
  <si>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</si>
  <si>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</si>
  <si>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</si>
  <si>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</si>
  <si>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</si>
  <si>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</si>
  <si>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</si>
  <si>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</si>
  <si>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</si>
  <si>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</si>
  <si>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</si>
  <si>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</si>
  <si>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</si>
  <si>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</si>
  <si>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</si>
  <si>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</si>
  <si>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补助下级支出</t>
  </si>
  <si>
    <t>返还性支出</t>
  </si>
  <si>
    <t>一般性转移支付支出</t>
  </si>
  <si>
    <t>专项转移支付支出</t>
  </si>
  <si>
    <t>上解支出</t>
  </si>
  <si>
    <t>调出资金</t>
  </si>
  <si>
    <t>债务转贷支出</t>
  </si>
  <si>
    <t>安排预算稳定调节基金</t>
  </si>
  <si>
    <t>补充预算周转金</t>
  </si>
  <si>
    <t>结转下年支出</t>
  </si>
  <si>
    <t>债务还本支出</t>
  </si>
  <si>
    <t>支  出  总  计</t>
  </si>
  <si>
    <t>表三</t>
  </si>
  <si>
    <t>2026年西宁市城东区本级一般公共预算支出安排明细表</t>
  </si>
  <si>
    <t>支出科目编码</t>
  </si>
  <si>
    <t>支出科目名称</t>
  </si>
  <si>
    <t>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</si>
  <si>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</si>
  <si>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</si>
  <si>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</si>
  <si>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</si>
  <si>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</si>
  <si>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</si>
  <si>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</si>
  <si>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</si>
  <si>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</si>
  <si>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</si>
  <si>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</si>
  <si>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>政协事务</t>
  </si>
  <si>
    <t>政协会议</t>
  </si>
  <si>
    <t>委员视察</t>
  </si>
  <si>
    <t>参政议政</t>
  </si>
  <si>
    <t>其他政协事务支出</t>
  </si>
  <si>
    <t>政府办公厅（室）及相关机构事务</t>
  </si>
  <si>
    <t>专项服务</t>
  </si>
  <si>
    <t>专项业务及机关事务管理</t>
  </si>
  <si>
    <t>政务公开审批</t>
  </si>
  <si>
    <t>参事事务</t>
  </si>
  <si>
    <t>其他政府办公厅（室）及相关机构事务支出</t>
  </si>
  <si>
    <t>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</si>
  <si>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</si>
  <si>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</si>
  <si>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</si>
  <si>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</si>
  <si>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</si>
  <si>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</si>
  <si>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>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</si>
  <si>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</si>
  <si>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</si>
  <si>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</si>
  <si>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</si>
  <si>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</si>
  <si>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</si>
  <si>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>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</si>
  <si>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</si>
  <si>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</si>
  <si>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</si>
  <si>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</si>
  <si>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</si>
  <si>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</si>
  <si>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>税收事务</t>
  </si>
  <si>
    <t>税收业务</t>
  </si>
  <si>
    <t>其他税收事务支出</t>
  </si>
  <si>
    <t>审计事务</t>
  </si>
  <si>
    <t>审计业务</t>
  </si>
  <si>
    <t>审计管理</t>
  </si>
  <si>
    <t>其他审计事务支出</t>
  </si>
  <si>
    <t>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</si>
  <si>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</si>
  <si>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</si>
  <si>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</si>
  <si>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</si>
  <si>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</si>
  <si>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</si>
  <si>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</si>
  <si>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>纪检监察事务</t>
  </si>
  <si>
    <t>大案要案查处</t>
  </si>
  <si>
    <t>派驻派出机构</t>
  </si>
  <si>
    <t>巡视工作</t>
  </si>
  <si>
    <t>其他纪检监察事务支出</t>
  </si>
  <si>
    <t>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</si>
  <si>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</si>
  <si>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</si>
  <si>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</si>
  <si>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</si>
  <si>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</si>
  <si>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</si>
  <si>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>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</si>
  <si>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</si>
  <si>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</si>
  <si>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</si>
  <si>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</si>
  <si>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</si>
  <si>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</si>
  <si>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</si>
  <si>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>民族事务</t>
  </si>
  <si>
    <t>民族工作专项</t>
  </si>
  <si>
    <t>其他民族事务支出</t>
  </si>
  <si>
    <t>港澳台事务</t>
  </si>
  <si>
    <t>港澳事务</t>
  </si>
  <si>
    <t>台湾事务</t>
  </si>
  <si>
    <t>其他港澳台事务支出</t>
  </si>
  <si>
    <t>档案事务</t>
  </si>
  <si>
    <t>档案馆</t>
  </si>
  <si>
    <t>其他档案事务支出</t>
  </si>
  <si>
    <t>民主党派及工商联事务</t>
  </si>
  <si>
    <t>其他民主党派及工商联事务支出</t>
  </si>
  <si>
    <t>群众团体事务</t>
  </si>
  <si>
    <t>工会事务</t>
  </si>
  <si>
    <t>其他群众团体事务支出</t>
  </si>
  <si>
    <t>党委办公厅（室）及相关机构事务</t>
  </si>
  <si>
    <t>专项业务</t>
  </si>
  <si>
    <t>其他党委办公厅（室）及相关机构事务支出</t>
  </si>
  <si>
    <t>组织事务</t>
  </si>
  <si>
    <t>公务员事务</t>
  </si>
  <si>
    <t>其他组织事务支出</t>
  </si>
  <si>
    <t>宣传事务</t>
  </si>
  <si>
    <t>宣传管理</t>
  </si>
  <si>
    <t>其他宣传事务支出</t>
  </si>
  <si>
    <t>统战事务</t>
  </si>
  <si>
    <t>宗教事务</t>
  </si>
  <si>
    <t>华侨事务</t>
  </si>
  <si>
    <t>其他统战事务支出</t>
  </si>
  <si>
    <t>对外联络事务</t>
  </si>
  <si>
    <t>其他对外联络事务支出</t>
  </si>
  <si>
    <t>其他共产党事务支出</t>
  </si>
  <si>
    <t>网信事务</t>
  </si>
  <si>
    <t>信息安全事务</t>
  </si>
  <si>
    <t>其他网信事务支出</t>
  </si>
  <si>
    <t>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</si>
  <si>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</si>
  <si>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</si>
  <si>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</si>
  <si>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</si>
  <si>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</si>
  <si>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</si>
  <si>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</si>
  <si>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</si>
  <si>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</si>
  <si>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>社会工作事务</t>
  </si>
  <si>
    <t>其他社会工作事务支出</t>
  </si>
  <si>
    <t>信访事务</t>
  </si>
  <si>
    <t>信访业务</t>
  </si>
  <si>
    <t>其他信访事务支出</t>
  </si>
  <si>
    <t>其他一般公共服务支出</t>
  </si>
  <si>
    <t>国家赔偿费用支出</t>
  </si>
  <si>
    <t>外交管理事务</t>
  </si>
  <si>
    <t>其他外交管理事务支出</t>
  </si>
  <si>
    <t>驻外机构</t>
  </si>
  <si>
    <t>驻外使领馆</t>
  </si>
  <si>
    <t>其他驻外机构支出</t>
  </si>
  <si>
    <t>对外援助</t>
  </si>
  <si>
    <t>援外优惠贷款贴息</t>
  </si>
  <si>
    <t>国际组织</t>
  </si>
  <si>
    <t>国际组织会费</t>
  </si>
  <si>
    <t>国际组织捐赠</t>
  </si>
  <si>
    <t>维和摊款</t>
  </si>
  <si>
    <t>国际组织股金及基金</t>
  </si>
  <si>
    <t>其他国际组织支出</t>
  </si>
  <si>
    <t>对外合作与交流</t>
  </si>
  <si>
    <t>在华国际会议</t>
  </si>
  <si>
    <t>国际交流活动</t>
  </si>
  <si>
    <t>对外合作活动</t>
  </si>
  <si>
    <t>其他对外合作与交流支出</t>
  </si>
  <si>
    <t>对外宣传</t>
  </si>
  <si>
    <t>边界勘界联检</t>
  </si>
  <si>
    <t>边界勘界</t>
  </si>
  <si>
    <t>边界联检</t>
  </si>
  <si>
    <t>边界界桩维护</t>
  </si>
  <si>
    <t>国际发展合作</t>
  </si>
  <si>
    <t>其他国际发展合作支出</t>
  </si>
  <si>
    <t>其他外交支出</t>
  </si>
  <si>
    <t>军费</t>
  </si>
  <si>
    <t>现役部队</t>
  </si>
  <si>
    <t>预备役部队</t>
  </si>
  <si>
    <t>其他军费支出</t>
  </si>
  <si>
    <t>国防科研事业</t>
  </si>
  <si>
    <t>专项工程</t>
  </si>
  <si>
    <t>国防动员</t>
  </si>
  <si>
    <t>兵役征集</t>
  </si>
  <si>
    <t>经济动员</t>
  </si>
  <si>
    <t>人民防空</t>
  </si>
  <si>
    <t>交通战备</t>
  </si>
  <si>
    <t>民兵</t>
  </si>
  <si>
    <t>边海防</t>
  </si>
  <si>
    <t>其他国防动员支出</t>
  </si>
  <si>
    <t>其他国防支出</t>
  </si>
  <si>
    <t>武装警察部队</t>
  </si>
  <si>
    <t>其他武装警察部队支出</t>
  </si>
  <si>
    <t>公安</t>
  </si>
  <si>
    <t>执法办案</t>
  </si>
  <si>
    <t>特别业务</t>
  </si>
  <si>
    <t>特勤业务</t>
  </si>
  <si>
    <t>移民事务</t>
  </si>
  <si>
    <t>其他公安支出</t>
  </si>
  <si>
    <t>国家安全</t>
  </si>
  <si>
    <t>安全业务</t>
  </si>
  <si>
    <t>其他国家安全支出</t>
  </si>
  <si>
    <t>检察</t>
  </si>
  <si>
    <t>“两房”建设</t>
  </si>
  <si>
    <t>检察监督</t>
  </si>
  <si>
    <t>其他检察支出</t>
  </si>
  <si>
    <t>法院</t>
  </si>
  <si>
    <t>案件审判</t>
  </si>
  <si>
    <t>案件执行</t>
  </si>
  <si>
    <t>“两庭”建设</t>
  </si>
  <si>
    <t>其他法院支出</t>
  </si>
  <si>
    <t>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</si>
  <si>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</si>
  <si>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</si>
  <si>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</si>
  <si>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</si>
  <si>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</si>
  <si>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</si>
  <si>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法治建设</t>
  </si>
  <si>
    <t>其他司法支出</t>
  </si>
  <si>
    <t>监狱</t>
  </si>
  <si>
    <t>罪犯生活及医疗卫生</t>
  </si>
  <si>
    <t>监狱业务及罪犯改造</t>
  </si>
  <si>
    <t>狱政设施建设</t>
  </si>
  <si>
    <t>其他监狱支出</t>
  </si>
  <si>
    <t>强制隔离戒毒</t>
  </si>
  <si>
    <t>强制隔离戒毒人员生活</t>
  </si>
  <si>
    <t>强制隔离戒毒人员教育</t>
  </si>
  <si>
    <t>所政设施建设</t>
  </si>
  <si>
    <t>其他强制隔离戒毒支出</t>
  </si>
  <si>
    <t>国家保密</t>
  </si>
  <si>
    <t>保密技术</t>
  </si>
  <si>
    <t>保密管理</t>
  </si>
  <si>
    <t>其他国家保密支出</t>
  </si>
  <si>
    <t>缉私警察</t>
  </si>
  <si>
    <t>缉私业务</t>
  </si>
  <si>
    <t>其他缉私警察支出</t>
  </si>
  <si>
    <t>其他公共安全支出</t>
  </si>
  <si>
    <t>国家司法救助支出</t>
  </si>
  <si>
    <t>教育管理事务</t>
  </si>
  <si>
    <t>其他教育管理事务支出</t>
  </si>
  <si>
    <t>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</si>
  <si>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</si>
  <si>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</si>
  <si>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</si>
  <si>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</si>
  <si>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</si>
  <si>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</si>
  <si>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>职业教育</t>
  </si>
  <si>
    <t>初等职业教育</t>
  </si>
  <si>
    <t>中等职业教育</t>
  </si>
  <si>
    <t>技校教育</t>
  </si>
  <si>
    <t>高等职业教育</t>
  </si>
  <si>
    <t>其他职业教育支出</t>
  </si>
  <si>
    <t>成人教育</t>
  </si>
  <si>
    <t>成人初等教育</t>
  </si>
  <si>
    <t>成人中等教育</t>
  </si>
  <si>
    <t>成人高等教育</t>
  </si>
  <si>
    <t>成人广播电视教育</t>
  </si>
  <si>
    <t>其他成人教育支出</t>
  </si>
  <si>
    <t>广播电视教育</t>
  </si>
  <si>
    <t>广播电视学校</t>
  </si>
  <si>
    <t>教育电视台</t>
  </si>
  <si>
    <t>其他广播电视教育支出</t>
  </si>
  <si>
    <t>留学教育</t>
  </si>
  <si>
    <t>出国留学教育</t>
  </si>
  <si>
    <t>来华留学教育</t>
  </si>
  <si>
    <t>其他留学教育支出</t>
  </si>
  <si>
    <t>特殊教育</t>
  </si>
  <si>
    <t>特殊学校教育</t>
  </si>
  <si>
    <t>工读学校教育</t>
  </si>
  <si>
    <t>其他特殊教育支出</t>
  </si>
  <si>
    <t>进修及培训</t>
  </si>
  <si>
    <t>教师进修</t>
  </si>
  <si>
    <t>干部教育</t>
  </si>
  <si>
    <t>培训支出</t>
  </si>
  <si>
    <t>退役士兵能力提升</t>
  </si>
  <si>
    <t>其他进修及培训</t>
  </si>
  <si>
    <t>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</si>
  <si>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</si>
  <si>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</si>
  <si>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</si>
  <si>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</si>
  <si>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</si>
  <si>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</si>
  <si>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>其他教育支出</t>
  </si>
  <si>
    <t>科学技术管理事务</t>
  </si>
  <si>
    <t>其他科学技术管理事务支出</t>
  </si>
  <si>
    <t>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</si>
  <si>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</si>
  <si>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</si>
  <si>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</si>
  <si>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</si>
  <si>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</si>
  <si>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</si>
  <si>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</si>
  <si>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</si>
  <si>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>应用研究</t>
  </si>
  <si>
    <t>社会公益研究</t>
  </si>
  <si>
    <t>高技术研究</t>
  </si>
  <si>
    <t>专项科研试制</t>
  </si>
  <si>
    <t>其他应用研究支出</t>
  </si>
  <si>
    <t>技术研究与开发</t>
  </si>
  <si>
    <t>科技成果转化与扩散</t>
  </si>
  <si>
    <t>共性技术研究与开发</t>
  </si>
  <si>
    <t>其他技术研究与开发支出</t>
  </si>
  <si>
    <t>科技条件与服务</t>
  </si>
  <si>
    <t>技术创新服务体系</t>
  </si>
  <si>
    <t>科技条件专项</t>
  </si>
  <si>
    <t>其他科技条件与服务支出</t>
  </si>
  <si>
    <t>社会科学</t>
  </si>
  <si>
    <t>社会科学研究机构</t>
  </si>
  <si>
    <t>社会科学研究</t>
  </si>
  <si>
    <t>社科基金支出</t>
  </si>
  <si>
    <t>其他社会科学支出</t>
  </si>
  <si>
    <t>科学技术普及</t>
  </si>
  <si>
    <t>科普活动</t>
  </si>
  <si>
    <t>青少年科技活动</t>
  </si>
  <si>
    <t>学术交流活动</t>
  </si>
  <si>
    <t>科技馆站</t>
  </si>
  <si>
    <t>其他科学技术普及支出</t>
  </si>
  <si>
    <t>科技交流与合作</t>
  </si>
  <si>
    <t>国际交流与合作</t>
  </si>
  <si>
    <t>重大科技合作项目</t>
  </si>
  <si>
    <t>其他科技交流与合作支出</t>
  </si>
  <si>
    <t>科技重大项目</t>
  </si>
  <si>
    <t>科技重大专项</t>
  </si>
  <si>
    <t>重点研发计划</t>
  </si>
  <si>
    <t>其他科技重大项目</t>
  </si>
  <si>
    <t>其他科学技术支出</t>
  </si>
  <si>
    <t>科技奖励</t>
  </si>
  <si>
    <t>核应急</t>
  </si>
  <si>
    <t>转制科研机构</t>
  </si>
  <si>
    <t>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</si>
  <si>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</si>
  <si>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</si>
  <si>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</si>
  <si>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</si>
  <si>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</si>
  <si>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</si>
  <si>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</si>
  <si>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</si>
  <si>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</si>
  <si>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</si>
  <si>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</si>
  <si>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</si>
  <si>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>文物</t>
  </si>
  <si>
    <t>文物保护</t>
  </si>
  <si>
    <t>博物馆</t>
  </si>
  <si>
    <t>历史名城与古迹</t>
  </si>
  <si>
    <t>其他文物支出</t>
  </si>
  <si>
    <t>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</si>
  <si>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</si>
  <si>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</si>
  <si>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</si>
  <si>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</si>
  <si>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</si>
  <si>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</si>
  <si>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</si>
  <si>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>新闻出版电影</t>
  </si>
  <si>
    <t>新闻通讯</t>
  </si>
  <si>
    <t>出版发行</t>
  </si>
  <si>
    <t>版权管理</t>
  </si>
  <si>
    <t>电影</t>
  </si>
  <si>
    <t>其他新闻出版电影支出</t>
  </si>
  <si>
    <t>广播电视</t>
  </si>
  <si>
    <t>监测监管</t>
  </si>
  <si>
    <t>传输发射</t>
  </si>
  <si>
    <t>广播电视事务</t>
  </si>
  <si>
    <t>其他广播电视支出</t>
  </si>
  <si>
    <t>其他文化旅游体育与传媒支出</t>
  </si>
  <si>
    <t>宣传文化发展专项支出</t>
  </si>
  <si>
    <t>文化产业发展专项支出</t>
  </si>
  <si>
    <t>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</si>
  <si>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</si>
  <si>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</si>
  <si>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</si>
  <si>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</si>
  <si>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</si>
  <si>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</si>
  <si>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</si>
  <si>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</si>
  <si>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</si>
  <si>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</si>
  <si>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</si>
  <si>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</si>
  <si>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</si>
  <si>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>民政管理事务</t>
  </si>
  <si>
    <t>社会组织管理</t>
  </si>
  <si>
    <t>行政区划和地名管理</t>
  </si>
  <si>
    <t>基层政权建设和社区治理</t>
  </si>
  <si>
    <t>老龄事务</t>
  </si>
  <si>
    <t>其他民政管理事务支出</t>
  </si>
  <si>
    <t>补充全国社会保障基金</t>
  </si>
  <si>
    <t>用一般公共预算补充基金</t>
  </si>
  <si>
    <t>行政事业单位养老支出</t>
  </si>
  <si>
    <t>行政单位离退休</t>
  </si>
  <si>
    <t>事业单位离退休</t>
  </si>
  <si>
    <t>离退休人员管理机构</t>
  </si>
  <si>
    <t>机关事业单位基本养老保险缴费支出</t>
  </si>
  <si>
    <t>机关事业单位职业年金缴费支出</t>
  </si>
  <si>
    <t>对机关事业单位基本养老保险基金的补助</t>
  </si>
  <si>
    <t>对机关事业单位职业年金的补助</t>
  </si>
  <si>
    <t>其他行政事业单位养老支出</t>
  </si>
  <si>
    <t>企业改革补助</t>
  </si>
  <si>
    <t>企业关闭破产补助</t>
  </si>
  <si>
    <t>厂办大集体改革补助</t>
  </si>
  <si>
    <t>其他企业改革发展补助</t>
  </si>
  <si>
    <t>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</si>
  <si>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</si>
  <si>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</si>
  <si>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</si>
  <si>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</si>
  <si>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</si>
  <si>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</si>
  <si>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</si>
  <si>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</si>
  <si>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</si>
  <si>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>抚恤</t>
  </si>
  <si>
    <t>死亡抚恤</t>
  </si>
  <si>
    <t>伤残抚恤</t>
  </si>
  <si>
    <t>在乡复员、退伍军人生活补助</t>
  </si>
  <si>
    <t>义务兵优待</t>
  </si>
  <si>
    <t>农村籍退役士兵老年生活补助</t>
  </si>
  <si>
    <t>光荣院</t>
  </si>
  <si>
    <t>褒扬纪念</t>
  </si>
  <si>
    <t>其他优抚支出</t>
  </si>
  <si>
    <t>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</si>
  <si>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</si>
  <si>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</si>
  <si>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</si>
  <si>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</si>
  <si>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</si>
  <si>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</si>
  <si>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>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</si>
  <si>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</si>
  <si>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</si>
  <si>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</si>
  <si>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</si>
  <si>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</si>
  <si>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</si>
  <si>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</si>
  <si>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>残疾人事业</t>
  </si>
  <si>
    <t>残疾人康复</t>
  </si>
  <si>
    <t>残疾人就业</t>
  </si>
  <si>
    <t>残疾人体育</t>
  </si>
  <si>
    <t>残疾人生活和护理补贴</t>
  </si>
  <si>
    <t>其他残疾人事业支出</t>
  </si>
  <si>
    <t>红十字事业</t>
  </si>
  <si>
    <t>其他红十字事业支出</t>
  </si>
  <si>
    <t>最低生活保障</t>
  </si>
  <si>
    <t>城市最低生活保障金支出</t>
  </si>
  <si>
    <t>农村最低生活保障金支出</t>
  </si>
  <si>
    <t>临时救助</t>
  </si>
  <si>
    <t>临时救助支出</t>
  </si>
  <si>
    <t>流浪乞讨人员救助支出</t>
  </si>
  <si>
    <t>特困人员救助供养</t>
  </si>
  <si>
    <t>城市特困人员救助供养支出</t>
  </si>
  <si>
    <t>农村特困人员救助供养支出</t>
  </si>
  <si>
    <t>补充道路交通事故社会救助基金</t>
  </si>
  <si>
    <t>对道路交通事故社会救助基金的补助</t>
  </si>
  <si>
    <t>交强险罚款收入补助基金支出</t>
  </si>
  <si>
    <t>其他生活救助</t>
  </si>
  <si>
    <t>其他城市生活救助</t>
  </si>
  <si>
    <t>其他农村生活救助</t>
  </si>
  <si>
    <t>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</si>
  <si>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</si>
  <si>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</si>
  <si>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</si>
  <si>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>财政对其他社会保险基金的补助</t>
  </si>
  <si>
    <t>财政对失业保险基金的补助</t>
  </si>
  <si>
    <t>财政对工伤保险基金的补助</t>
  </si>
  <si>
    <t>其他财政对社会保险基金的补助</t>
  </si>
  <si>
    <t>退役军人管理事务</t>
  </si>
  <si>
    <t>拥军优属</t>
  </si>
  <si>
    <t>军供保障</t>
  </si>
  <si>
    <t>其他退役军人事务管理支出</t>
  </si>
  <si>
    <t>财政代缴社会保险费支出</t>
  </si>
  <si>
    <t>财政代缴城乡居民基本养老保险费支出</t>
  </si>
  <si>
    <t>财政代缴其他社会保险费支出</t>
  </si>
  <si>
    <t>其他社会保障和就业支出</t>
  </si>
  <si>
    <t>卫生健康管理事务</t>
  </si>
  <si>
    <t>其他卫生健康管理事务支出</t>
  </si>
  <si>
    <t>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</si>
  <si>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</si>
  <si>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</si>
  <si>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</si>
  <si>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</si>
  <si>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</si>
  <si>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</si>
  <si>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</si>
  <si>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</si>
  <si>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</si>
  <si>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</si>
  <si>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</si>
  <si>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</si>
  <si>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优抚医院</t>
  </si>
  <si>
    <t>其他公立医院支出</t>
  </si>
  <si>
    <t>基层医疗卫生机构</t>
  </si>
  <si>
    <t>城市社区卫生机构</t>
  </si>
  <si>
    <t>乡镇卫生院</t>
  </si>
  <si>
    <t>其他基层医疗卫生机构支出</t>
  </si>
  <si>
    <t>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</si>
  <si>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</si>
  <si>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</si>
  <si>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</si>
  <si>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</si>
  <si>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</si>
  <si>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</si>
  <si>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</si>
  <si>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</si>
  <si>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</si>
  <si>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突发公共卫生事件应急处置</t>
  </si>
  <si>
    <t>其他公共卫生支出</t>
  </si>
  <si>
    <t>中医药</t>
  </si>
  <si>
    <t>中医(民族医)药专项</t>
  </si>
  <si>
    <t>其他中医药支出</t>
  </si>
  <si>
    <t>计划生育事务</t>
  </si>
  <si>
    <t>计划生育机构</t>
  </si>
  <si>
    <t>计划生育服务</t>
  </si>
  <si>
    <t>其他计划生育事务支出</t>
  </si>
  <si>
    <t>行政事业单位医疗</t>
  </si>
  <si>
    <t>行政单位医疗</t>
  </si>
  <si>
    <t>事业单位医疗</t>
  </si>
  <si>
    <t>公务员医疗补助</t>
  </si>
  <si>
    <t>其他行政事业单位医疗支出</t>
  </si>
  <si>
    <t>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</si>
  <si>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</si>
  <si>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</si>
  <si>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</si>
  <si>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>医疗救助</t>
  </si>
  <si>
    <t>城乡医疗救助</t>
  </si>
  <si>
    <t>疾病应急救助</t>
  </si>
  <si>
    <t>其他医疗救助支出</t>
  </si>
  <si>
    <t>优抚对象医疗</t>
  </si>
  <si>
    <t>优抚对象医疗补助</t>
  </si>
  <si>
    <t>其他优抚对象医疗支出</t>
  </si>
  <si>
    <t>医疗保障管理事务</t>
  </si>
  <si>
    <t>医疗保障政策管理</t>
  </si>
  <si>
    <t>医疗保障经办事务</t>
  </si>
  <si>
    <t>其他医疗保障管理事务支出</t>
  </si>
  <si>
    <t>老龄卫生健康事务</t>
  </si>
  <si>
    <t>中医药事务</t>
  </si>
  <si>
    <t>中医（民族医）药专项</t>
  </si>
  <si>
    <t>其他中医药事务支出</t>
  </si>
  <si>
    <t>疾病预防控制事务</t>
  </si>
  <si>
    <t>其他疾病预防控制事务支出</t>
  </si>
  <si>
    <t>托育服务</t>
  </si>
  <si>
    <t>托育机构</t>
  </si>
  <si>
    <t>育儿补贴</t>
  </si>
  <si>
    <t>其他托育服务支出</t>
  </si>
  <si>
    <t>其他卫生健康支出</t>
  </si>
  <si>
    <t>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</si>
  <si>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</si>
  <si>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</si>
  <si>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</si>
  <si>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</si>
  <si>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</si>
  <si>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</si>
  <si>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>环境监测与监察</t>
  </si>
  <si>
    <t>建设项目环评审查与监督</t>
  </si>
  <si>
    <t>核与辐射安全监督</t>
  </si>
  <si>
    <t>其他环境监测与监察支出</t>
  </si>
  <si>
    <t>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</si>
  <si>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</si>
  <si>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</si>
  <si>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</si>
  <si>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</si>
  <si>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</si>
  <si>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</si>
  <si>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</si>
  <si>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</si>
  <si>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>自然生态保护</t>
  </si>
  <si>
    <t>生态保护</t>
  </si>
  <si>
    <t>农村环境保护</t>
  </si>
  <si>
    <t>生物及物种资源保护</t>
  </si>
  <si>
    <t>草原生态修复治理</t>
  </si>
  <si>
    <t>自然保护地</t>
  </si>
  <si>
    <t>其他自然生态保护支出</t>
  </si>
  <si>
    <t>森林保护修复</t>
  </si>
  <si>
    <t>森林管护</t>
  </si>
  <si>
    <t>社会保险补助</t>
  </si>
  <si>
    <t>政策性社会性支出补助</t>
  </si>
  <si>
    <t>天然林保护工程建设</t>
  </si>
  <si>
    <t>停伐补助</t>
  </si>
  <si>
    <t>其他森林保护修复支出</t>
  </si>
  <si>
    <t>风沙荒漠治理</t>
  </si>
  <si>
    <t>京津风沙源治理工程建设</t>
  </si>
  <si>
    <t>其他风沙荒漠治理支出</t>
  </si>
  <si>
    <t>退牧还草</t>
  </si>
  <si>
    <t>退牧还草工程建设</t>
  </si>
  <si>
    <t>其他退牧还草支出</t>
  </si>
  <si>
    <t>已垦草原退耕还草</t>
  </si>
  <si>
    <t>能源节约利用</t>
  </si>
  <si>
    <t>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</si>
  <si>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</si>
  <si>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</si>
  <si>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</si>
  <si>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</si>
  <si>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</si>
  <si>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>可再生能源</t>
  </si>
  <si>
    <t>循环经济</t>
  </si>
  <si>
    <t>能源管理事务</t>
  </si>
  <si>
    <t>能源科技装备</t>
  </si>
  <si>
    <t>能源行业管理</t>
  </si>
  <si>
    <t>能源管理</t>
  </si>
  <si>
    <t>农村电网建设</t>
  </si>
  <si>
    <t>其他能源管理事务支出</t>
  </si>
  <si>
    <t>其他节能环保支出</t>
  </si>
  <si>
    <t>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</si>
  <si>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</si>
  <si>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</si>
  <si>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</si>
  <si>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</si>
  <si>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</si>
  <si>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</si>
  <si>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</si>
  <si>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>城乡社区规划与管理</t>
  </si>
  <si>
    <t>城乡社区公共设施</t>
  </si>
  <si>
    <t>小城镇基础设施建设</t>
  </si>
  <si>
    <t>其他城乡社区公共设施支出</t>
  </si>
  <si>
    <t>城乡社区环境卫生</t>
  </si>
  <si>
    <t>建设市场管理与监督</t>
  </si>
  <si>
    <t>其他城乡社区支出</t>
  </si>
  <si>
    <t>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</si>
  <si>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</si>
  <si>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</si>
  <si>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</si>
  <si>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</si>
  <si>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</si>
  <si>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</si>
  <si>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</si>
  <si>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</si>
  <si>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</si>
  <si>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</si>
  <si>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</si>
  <si>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</si>
  <si>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</si>
  <si>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</si>
  <si>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</si>
  <si>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农业生态资源保护</t>
  </si>
  <si>
    <t>乡村道路建设</t>
  </si>
  <si>
    <t>渔业发展</t>
  </si>
  <si>
    <t>对高校毕业生到基层任职补助</t>
  </si>
  <si>
    <t>耕地建设与利用</t>
  </si>
  <si>
    <t>其他农业农村支出</t>
  </si>
  <si>
    <t>林业和草原</t>
  </si>
  <si>
    <t>事业机构</t>
  </si>
  <si>
    <t>森林资源培育</t>
  </si>
  <si>
    <t>技术推广与转化</t>
  </si>
  <si>
    <t>森林资源管理</t>
  </si>
  <si>
    <t>森林生态效益补偿</t>
  </si>
  <si>
    <t>动植物保护</t>
  </si>
  <si>
    <t>湿地保护</t>
  </si>
  <si>
    <t>执法与监督</t>
  </si>
  <si>
    <t>防沙治沙</t>
  </si>
  <si>
    <t>产业化管理</t>
  </si>
  <si>
    <t>信息管理</t>
  </si>
  <si>
    <t>林区公共支出</t>
  </si>
  <si>
    <t>贷款贴息</t>
  </si>
  <si>
    <t>林业草原防灾减灾</t>
  </si>
  <si>
    <t>草原管理</t>
  </si>
  <si>
    <t>退耕还林还草</t>
  </si>
  <si>
    <t>其他林业和草原支出</t>
  </si>
  <si>
    <t>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</si>
  <si>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</si>
  <si>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</si>
  <si>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</si>
  <si>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</si>
  <si>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</si>
  <si>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</si>
  <si>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</si>
  <si>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</si>
  <si>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</si>
  <si>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</si>
  <si>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</si>
  <si>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</si>
  <si>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</si>
  <si>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</si>
  <si>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</si>
  <si>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</si>
  <si>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</si>
  <si>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</si>
  <si>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</si>
  <si>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农村人畜饮水</t>
  </si>
  <si>
    <t>南水北调工程建设</t>
  </si>
  <si>
    <t>南水北调工程管理</t>
  </si>
  <si>
    <t>其他水利支出</t>
  </si>
  <si>
    <t>巩固脱贫衔接乡村振兴</t>
  </si>
  <si>
    <t>农村基础设施建设</t>
  </si>
  <si>
    <t>生产发展</t>
  </si>
  <si>
    <t>社会发展</t>
  </si>
  <si>
    <t>贷款奖补和贴息</t>
  </si>
  <si>
    <t>“三西”农业建设专项补助</t>
  </si>
  <si>
    <t>其他巩固脱贫攻坚成果衔接乡村振兴支出</t>
  </si>
  <si>
    <t>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</si>
  <si>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</si>
  <si>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</si>
  <si>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</si>
  <si>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</si>
  <si>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</si>
  <si>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</si>
  <si>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>普惠金融发展支出</t>
  </si>
  <si>
    <t>支持农村金融机构</t>
  </si>
  <si>
    <t>农业保险保费补贴</t>
  </si>
  <si>
    <t>创业担保贷款贴息及奖补</t>
  </si>
  <si>
    <t>补充创业担保贷款基金</t>
  </si>
  <si>
    <t>其他普惠金融发展支出</t>
  </si>
  <si>
    <t>目标价格补贴</t>
  </si>
  <si>
    <t>棉花目标价格补贴</t>
  </si>
  <si>
    <t>其他目标价格补贴</t>
  </si>
  <si>
    <t>其他农林水支出</t>
  </si>
  <si>
    <t>化解其他公益性乡村债务支出</t>
  </si>
  <si>
    <t>公路水路运输</t>
  </si>
  <si>
    <t>公路建设</t>
  </si>
  <si>
    <t>公路养护</t>
  </si>
  <si>
    <t>交通运输信息化建设</t>
  </si>
  <si>
    <t>公路和运输安全</t>
  </si>
  <si>
    <t>公路运输管理</t>
  </si>
  <si>
    <t>公路和运输技术标准化建设</t>
  </si>
  <si>
    <t>水运建设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</si>
  <si>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</si>
  <si>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</si>
  <si>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</si>
  <si>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</si>
  <si>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</si>
  <si>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</si>
  <si>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</si>
  <si>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</si>
  <si>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</si>
  <si>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其他公路水路运输支出</t>
  </si>
  <si>
    <t>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</si>
  <si>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</si>
  <si>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</si>
  <si>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</si>
  <si>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</si>
  <si>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</si>
  <si>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</si>
  <si>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>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</si>
  <si>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</si>
  <si>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</si>
  <si>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</si>
  <si>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</si>
  <si>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</si>
  <si>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</si>
  <si>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>邮政业支出</t>
  </si>
  <si>
    <t>邮政普遍服务与特殊服务</t>
  </si>
  <si>
    <t>其他邮政业支出</t>
  </si>
  <si>
    <t>其他交通运输支出</t>
  </si>
  <si>
    <t>公共交通运营补助</t>
  </si>
  <si>
    <t>资源勘探工业信息等支出</t>
  </si>
  <si>
    <t>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</si>
  <si>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</si>
  <si>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</si>
  <si>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</si>
  <si>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</si>
  <si>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</si>
  <si>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</si>
  <si>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>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</si>
  <si>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</si>
  <si>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</si>
  <si>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</si>
  <si>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</si>
  <si>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</si>
  <si>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</si>
  <si>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</si>
  <si>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</si>
  <si>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</si>
  <si>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</si>
  <si>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</si>
  <si>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</si>
  <si>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>建筑业</t>
  </si>
  <si>
    <t>其他建筑业支出</t>
  </si>
  <si>
    <t>工业和信息产业监管</t>
  </si>
  <si>
    <t>战备应急</t>
  </si>
  <si>
    <t>专用通信</t>
  </si>
  <si>
    <t>无线电及信息通信监管</t>
  </si>
  <si>
    <t>工程建设及运行维护</t>
  </si>
  <si>
    <t>产业发展</t>
  </si>
  <si>
    <t>其他工业和信息产业监管支出</t>
  </si>
  <si>
    <t>国有资产监管</t>
  </si>
  <si>
    <t>国有企业监事会专项</t>
  </si>
  <si>
    <t>中央企业专项管理</t>
  </si>
  <si>
    <t>其他国有资产监管支出</t>
  </si>
  <si>
    <t>支持中小企业发展和管理支出</t>
  </si>
  <si>
    <t>科技型中小企业技术创新基金</t>
  </si>
  <si>
    <t>中小企业发展专项</t>
  </si>
  <si>
    <t>减免房租补贴</t>
  </si>
  <si>
    <t>其他支持中小企业发展和管理支出</t>
  </si>
  <si>
    <t>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</si>
  <si>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</si>
  <si>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</si>
  <si>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</si>
  <si>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</si>
  <si>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</si>
  <si>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</si>
  <si>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</si>
  <si>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</si>
  <si>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</si>
  <si>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</si>
  <si>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>涉外发展服务支出</t>
  </si>
  <si>
    <t>外商投资环境建设补助资金</t>
  </si>
  <si>
    <t>其他涉外发展服务支出</t>
  </si>
  <si>
    <t>其他商业服务业等支出</t>
  </si>
  <si>
    <t>服务业基础设施建设</t>
  </si>
  <si>
    <t>金融部门行政支出</t>
  </si>
  <si>
    <t>安全防卫</t>
  </si>
  <si>
    <t>金融部门其他行政支出</t>
  </si>
  <si>
    <t>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</si>
  <si>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</si>
  <si>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</si>
  <si>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</si>
  <si>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</si>
  <si>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</si>
  <si>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</si>
  <si>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</si>
  <si>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</si>
  <si>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</si>
  <si>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>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</si>
  <si>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</si>
  <si>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</si>
  <si>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</si>
  <si>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</si>
  <si>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</si>
  <si>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>金融调控支出</t>
  </si>
  <si>
    <t>中央银行亏损补贴</t>
  </si>
  <si>
    <t>其他金融调控支出</t>
  </si>
  <si>
    <t>其他金融支出</t>
  </si>
  <si>
    <t>重点企业贷款贴息</t>
  </si>
  <si>
    <t>一般公共服务</t>
  </si>
  <si>
    <t>教育</t>
  </si>
  <si>
    <t>文化旅游体育与传媒</t>
  </si>
  <si>
    <t>卫生健康</t>
  </si>
  <si>
    <t>节能环保</t>
  </si>
  <si>
    <t>交通运输</t>
  </si>
  <si>
    <t>住房保障</t>
  </si>
  <si>
    <t>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</si>
  <si>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</si>
  <si>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</si>
  <si>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</si>
  <si>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</si>
  <si>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</si>
  <si>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</si>
  <si>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</si>
  <si>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</si>
  <si>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</si>
  <si>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</si>
  <si>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</si>
  <si>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</si>
  <si>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</si>
  <si>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</si>
  <si>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</si>
  <si>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</si>
  <si>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</si>
  <si>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</si>
  <si>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</si>
  <si>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</si>
  <si>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基础测绘与地理信息监管</t>
  </si>
  <si>
    <t>其他自然资源事务支出</t>
  </si>
  <si>
    <t>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</si>
  <si>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</si>
  <si>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</si>
  <si>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</si>
  <si>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</si>
  <si>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</si>
  <si>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</si>
  <si>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</si>
  <si>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</si>
  <si>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</si>
  <si>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</si>
  <si>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</si>
  <si>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>其他自然资源海洋气象等支出</t>
  </si>
  <si>
    <t>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</si>
  <si>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</si>
  <si>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</si>
  <si>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</si>
  <si>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</si>
  <si>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</si>
  <si>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</si>
  <si>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</si>
  <si>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</si>
  <si>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</si>
  <si>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保障性租赁住房</t>
  </si>
  <si>
    <t>配租型住房保障</t>
  </si>
  <si>
    <t>其他保障性安居工程支出</t>
  </si>
  <si>
    <t>住房改革支出</t>
  </si>
  <si>
    <t>住房公积金</t>
  </si>
  <si>
    <t>提租补贴</t>
  </si>
  <si>
    <t>购房补贴</t>
  </si>
  <si>
    <t>城乡社区住宅</t>
  </si>
  <si>
    <t>公有住房建设和维修改造支出</t>
  </si>
  <si>
    <t>住房公积金管理</t>
  </si>
  <si>
    <t>其他城乡社区住宅支出</t>
  </si>
  <si>
    <t>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</si>
  <si>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</si>
  <si>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</si>
  <si>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</si>
  <si>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</si>
  <si>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</si>
  <si>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</si>
  <si>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</si>
  <si>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</si>
  <si>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</si>
  <si>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</si>
  <si>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</si>
  <si>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</si>
  <si>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</si>
  <si>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>能源储备</t>
  </si>
  <si>
    <t>石油储备</t>
  </si>
  <si>
    <t>天然铀能源储备</t>
  </si>
  <si>
    <t>煤炭储备</t>
  </si>
  <si>
    <t>成品油储备</t>
  </si>
  <si>
    <t>天然气储备</t>
  </si>
  <si>
    <t>其他能源储备支出</t>
  </si>
  <si>
    <t>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</si>
  <si>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</si>
  <si>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</si>
  <si>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</si>
  <si>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</si>
  <si>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</si>
  <si>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>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</si>
  <si>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</si>
  <si>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</si>
  <si>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</si>
  <si>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</si>
  <si>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</si>
  <si>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</si>
  <si>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</si>
  <si>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</si>
  <si>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</si>
  <si>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</si>
  <si>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应急物资储备</t>
  </si>
  <si>
    <t>其他重要商品储备支出</t>
  </si>
  <si>
    <t>应急管理事务</t>
  </si>
  <si>
    <t>灾害风险防治</t>
  </si>
  <si>
    <t>国务院安委会专项</t>
  </si>
  <si>
    <t>安全监管</t>
  </si>
  <si>
    <t>应急救援</t>
  </si>
  <si>
    <t>应急管理</t>
  </si>
  <si>
    <t>其他应急管理支出</t>
  </si>
  <si>
    <t>消防救援事务</t>
  </si>
  <si>
    <t>消防应急救援</t>
  </si>
  <si>
    <t>其他消防事务支出</t>
  </si>
  <si>
    <t>矿山安全</t>
  </si>
  <si>
    <t>矿山安全监察事务</t>
  </si>
  <si>
    <t>矿山应急救援事务</t>
  </si>
  <si>
    <t>其他矿山安全支出</t>
  </si>
  <si>
    <t>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</si>
  <si>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</si>
  <si>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</si>
  <si>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</si>
  <si>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</si>
  <si>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</si>
  <si>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</si>
  <si>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</si>
  <si>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</si>
  <si>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</si>
  <si>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>自然灾害防治</t>
  </si>
  <si>
    <t>地质灾害防治</t>
  </si>
  <si>
    <t>森林草原防灾减灾</t>
  </si>
  <si>
    <t>其他自然灾害防治支出</t>
  </si>
  <si>
    <t>自然灾害救灾及恢复重建支出</t>
  </si>
  <si>
    <t>自然灾害救灾补助</t>
  </si>
  <si>
    <t>自然灾害灾后重建补助</t>
  </si>
  <si>
    <t>其他自然灾害救灾及恢复重建支出</t>
  </si>
  <si>
    <t>其他灾害防治及应急管理支出</t>
  </si>
  <si>
    <t>年初预留</t>
  </si>
  <si>
    <t>中央政府国内债务付息支出</t>
  </si>
  <si>
    <t>中央政府国外债务付息支出</t>
  </si>
  <si>
    <t>中央政府境外发行主权债券付息支出</t>
  </si>
  <si>
    <t>中央政府向外国政府借款付息支出</t>
  </si>
  <si>
    <t>中央政府向国际金融组织借款付息支出</t>
  </si>
  <si>
    <t>中央政府其他国外借款付息支出</t>
  </si>
  <si>
    <t>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</si>
  <si>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</si>
  <si>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</si>
  <si>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</si>
  <si>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</si>
  <si>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中央政府国内债务发行费用支出</t>
  </si>
  <si>
    <t>中央政府国外债务发行费用支出</t>
  </si>
  <si>
    <t>地方政府一般债务发行费用支出</t>
  </si>
  <si>
    <t>小计</t>
  </si>
  <si>
    <t>表四</t>
  </si>
  <si>
    <t xml:space="preserve">
</t>
  </si>
  <si>
    <t>2026年城东区本级部门预算基本支出预算明细表</t>
  </si>
  <si>
    <t>金额单位：万元</t>
  </si>
  <si>
    <t>科目名称</t>
  </si>
  <si>
    <t>当年预算数</t>
  </si>
  <si>
    <t>一般公共
预算资金</t>
  </si>
  <si>
    <t>政府性
基金</t>
  </si>
  <si>
    <t>财政专户
管理资金</t>
  </si>
  <si>
    <t>单位
资金</t>
  </si>
  <si>
    <t>总计</t>
  </si>
  <si>
    <r>
      <t>301-</t>
    </r>
    <r>
      <rPr>
        <b/>
        <sz val="11"/>
        <color indexed="8"/>
        <rFont val="宋体"/>
        <charset val="134"/>
      </rPr>
      <t>工资福利支出</t>
    </r>
  </si>
  <si>
    <r>
      <rPr>
        <sz val="11"/>
        <color indexed="8"/>
        <rFont val="Dialog.plain"/>
        <family val="2"/>
        <charset val="0"/>
      </rPr>
      <t>30101-基本工资</t>
    </r>
  </si>
  <si>
    <r>
      <rPr>
        <sz val="11"/>
        <color indexed="8"/>
        <rFont val="Dialog.plain"/>
        <family val="2"/>
        <charset val="0"/>
      </rPr>
      <t>30102-津贴补贴</t>
    </r>
  </si>
  <si>
    <r>
      <rPr>
        <sz val="11"/>
        <color indexed="8"/>
        <rFont val="Dialog.plain"/>
        <family val="2"/>
        <charset val="0"/>
      </rPr>
      <t>30103-奖金</t>
    </r>
  </si>
  <si>
    <r>
      <rPr>
        <sz val="11"/>
        <color indexed="8"/>
        <rFont val="Dialog.plain"/>
        <family val="2"/>
        <charset val="0"/>
      </rPr>
      <t>30106-伙食补助费</t>
    </r>
  </si>
  <si>
    <r>
      <rPr>
        <sz val="11"/>
        <color indexed="8"/>
        <rFont val="Dialog.plain"/>
        <family val="2"/>
        <charset val="0"/>
      </rPr>
      <t>30107-绩效工资</t>
    </r>
  </si>
  <si>
    <r>
      <rPr>
        <sz val="11"/>
        <color indexed="8"/>
        <rFont val="Dialog.plain"/>
        <family val="2"/>
        <charset val="0"/>
      </rPr>
      <t>30108-机关事业单位基本养老保险缴费</t>
    </r>
  </si>
  <si>
    <r>
      <rPr>
        <sz val="11"/>
        <color indexed="8"/>
        <rFont val="Dialog.plain"/>
        <family val="2"/>
        <charset val="0"/>
      </rPr>
      <t>30109-职业年金缴费</t>
    </r>
  </si>
  <si>
    <r>
      <rPr>
        <sz val="11"/>
        <color indexed="8"/>
        <rFont val="Dialog.plain"/>
        <family val="2"/>
        <charset val="0"/>
      </rPr>
      <t>30110-职工基本医疗保险缴费</t>
    </r>
  </si>
  <si>
    <r>
      <rPr>
        <sz val="11"/>
        <color indexed="8"/>
        <rFont val="Dialog.plain"/>
        <family val="2"/>
        <charset val="0"/>
      </rPr>
      <t>30111-公务员医疗补助缴费</t>
    </r>
  </si>
  <si>
    <r>
      <rPr>
        <sz val="11"/>
        <color indexed="8"/>
        <rFont val="Dialog.plain"/>
        <family val="2"/>
        <charset val="0"/>
      </rPr>
      <t>30112-其他社会保障缴费</t>
    </r>
  </si>
  <si>
    <r>
      <rPr>
        <sz val="11"/>
        <color indexed="8"/>
        <rFont val="Dialog.plain"/>
        <family val="2"/>
        <charset val="0"/>
      </rPr>
      <t>30113-住房公积金</t>
    </r>
  </si>
  <si>
    <r>
      <rPr>
        <sz val="11"/>
        <color indexed="8"/>
        <rFont val="Dialog.plain"/>
        <family val="2"/>
        <charset val="0"/>
      </rPr>
      <t>30199-其他工资福利支出</t>
    </r>
  </si>
  <si>
    <r>
      <t>302-</t>
    </r>
    <r>
      <rPr>
        <b/>
        <sz val="11"/>
        <color indexed="8"/>
        <rFont val="宋体"/>
        <charset val="134"/>
      </rPr>
      <t>商品和服务支出</t>
    </r>
  </si>
  <si>
    <r>
      <rPr>
        <sz val="11"/>
        <color indexed="8"/>
        <rFont val="Dialog.plain"/>
        <family val="2"/>
        <charset val="0"/>
      </rPr>
      <t>30201-办公费</t>
    </r>
  </si>
  <si>
    <r>
      <rPr>
        <sz val="11"/>
        <color indexed="8"/>
        <rFont val="Dialog.plain"/>
        <family val="2"/>
        <charset val="0"/>
      </rPr>
      <t>30202-印刷费</t>
    </r>
  </si>
  <si>
    <r>
      <rPr>
        <sz val="11"/>
        <color indexed="8"/>
        <rFont val="Dialog.plain"/>
        <family val="2"/>
        <charset val="0"/>
      </rPr>
      <t>30205-水费</t>
    </r>
  </si>
  <si>
    <r>
      <rPr>
        <sz val="11"/>
        <color indexed="8"/>
        <rFont val="Dialog.plain"/>
        <family val="2"/>
        <charset val="0"/>
      </rPr>
      <t>30206-电费</t>
    </r>
  </si>
  <si>
    <r>
      <t>30207-</t>
    </r>
    <r>
      <rPr>
        <sz val="11"/>
        <color indexed="8"/>
        <rFont val="宋体"/>
        <charset val="134"/>
      </rPr>
      <t>邮电费</t>
    </r>
  </si>
  <si>
    <r>
      <rPr>
        <sz val="11"/>
        <color indexed="8"/>
        <rFont val="Dialog.plain"/>
        <family val="2"/>
        <charset val="0"/>
      </rPr>
      <t>30208-取暖费</t>
    </r>
  </si>
  <si>
    <r>
      <rPr>
        <sz val="11"/>
        <color indexed="8"/>
        <rFont val="Dialog.plain"/>
        <family val="2"/>
        <charset val="0"/>
      </rPr>
      <t>30211-差旅费</t>
    </r>
  </si>
  <si>
    <r>
      <t>30212-</t>
    </r>
    <r>
      <rPr>
        <sz val="11"/>
        <color indexed="8"/>
        <rFont val="宋体"/>
        <charset val="134"/>
      </rPr>
      <t>因公出国</t>
    </r>
    <r>
      <rPr>
        <sz val="11"/>
        <color indexed="8"/>
        <rFont val="Dialog.plain"/>
        <family val="2"/>
        <charset val="0"/>
      </rPr>
      <t>(</t>
    </r>
    <r>
      <rPr>
        <sz val="11"/>
        <color indexed="8"/>
        <rFont val="宋体"/>
        <charset val="134"/>
      </rPr>
      <t>境</t>
    </r>
    <r>
      <rPr>
        <sz val="11"/>
        <color indexed="8"/>
        <rFont val="Dialog.plain"/>
        <family val="2"/>
        <charset val="0"/>
      </rPr>
      <t>)</t>
    </r>
    <r>
      <rPr>
        <sz val="11"/>
        <color indexed="8"/>
        <rFont val="宋体"/>
        <charset val="134"/>
      </rPr>
      <t>费用</t>
    </r>
  </si>
  <si>
    <r>
      <t>30213-</t>
    </r>
    <r>
      <rPr>
        <sz val="11"/>
        <color indexed="8"/>
        <rFont val="宋体"/>
        <charset val="134"/>
      </rPr>
      <t>维修</t>
    </r>
    <r>
      <rPr>
        <sz val="11"/>
        <color indexed="8"/>
        <rFont val="Dialog.plain"/>
        <family val="2"/>
        <charset val="0"/>
      </rPr>
      <t>(</t>
    </r>
    <r>
      <rPr>
        <sz val="11"/>
        <color indexed="8"/>
        <rFont val="宋体"/>
        <charset val="134"/>
      </rPr>
      <t>护</t>
    </r>
    <r>
      <rPr>
        <sz val="11"/>
        <color indexed="8"/>
        <rFont val="Dialog.plain"/>
        <family val="2"/>
        <charset val="0"/>
      </rPr>
      <t>)</t>
    </r>
    <r>
      <rPr>
        <sz val="11"/>
        <color indexed="8"/>
        <rFont val="宋体"/>
        <charset val="134"/>
      </rPr>
      <t>费</t>
    </r>
  </si>
  <si>
    <r>
      <rPr>
        <sz val="11"/>
        <color indexed="8"/>
        <rFont val="Dialog.plain"/>
        <family val="2"/>
        <charset val="0"/>
      </rPr>
      <t>30215-会议费</t>
    </r>
  </si>
  <si>
    <r>
      <rPr>
        <sz val="11"/>
        <color indexed="8"/>
        <rFont val="Dialog.plain"/>
        <family val="2"/>
        <charset val="0"/>
      </rPr>
      <t>30216-培训费</t>
    </r>
  </si>
  <si>
    <r>
      <rPr>
        <sz val="11"/>
        <color indexed="8"/>
        <rFont val="Dialog.plain"/>
        <family val="2"/>
        <charset val="0"/>
      </rPr>
      <t>30217-公务接待费</t>
    </r>
  </si>
  <si>
    <r>
      <t>30226-</t>
    </r>
    <r>
      <rPr>
        <sz val="11"/>
        <color indexed="8"/>
        <rFont val="宋体"/>
        <charset val="134"/>
      </rPr>
      <t>劳务费</t>
    </r>
  </si>
  <si>
    <r>
      <rPr>
        <sz val="11"/>
        <color indexed="8"/>
        <rFont val="Dialog.plain"/>
        <family val="2"/>
        <charset val="0"/>
      </rPr>
      <t>30228-工会经费</t>
    </r>
  </si>
  <si>
    <r>
      <rPr>
        <sz val="11"/>
        <color indexed="8"/>
        <rFont val="Dialog.plain"/>
        <family val="2"/>
        <charset val="0"/>
      </rPr>
      <t>30229-福利费</t>
    </r>
  </si>
  <si>
    <r>
      <rPr>
        <sz val="11"/>
        <color indexed="8"/>
        <rFont val="Dialog.plain"/>
        <family val="2"/>
        <charset val="0"/>
      </rPr>
      <t>30231-公务用车运行维护费</t>
    </r>
  </si>
  <si>
    <r>
      <rPr>
        <sz val="11"/>
        <color indexed="8"/>
        <rFont val="Dialog.plain"/>
        <family val="2"/>
        <charset val="0"/>
      </rPr>
      <t>30239-其他交通费用</t>
    </r>
  </si>
  <si>
    <r>
      <rPr>
        <sz val="11"/>
        <color indexed="8"/>
        <rFont val="Dialog.plain"/>
        <family val="2"/>
        <charset val="0"/>
      </rPr>
      <t>30299-其他商品和服务支出</t>
    </r>
  </si>
  <si>
    <r>
      <t>303-</t>
    </r>
    <r>
      <rPr>
        <b/>
        <sz val="11"/>
        <color indexed="8"/>
        <rFont val="宋体"/>
        <charset val="134"/>
      </rPr>
      <t>对个人和家庭的补助</t>
    </r>
  </si>
  <si>
    <r>
      <rPr>
        <sz val="11"/>
        <color indexed="8"/>
        <rFont val="Dialog.plain"/>
        <family val="2"/>
        <charset val="0"/>
      </rPr>
      <t>30301-离休费</t>
    </r>
  </si>
  <si>
    <r>
      <rPr>
        <sz val="11"/>
        <color indexed="8"/>
        <rFont val="Dialog.plain"/>
        <family val="2"/>
        <charset val="0"/>
      </rPr>
      <t>30302-退休费</t>
    </r>
  </si>
  <si>
    <r>
      <rPr>
        <sz val="11"/>
        <color indexed="8"/>
        <rFont val="Dialog.plain"/>
        <family val="2"/>
        <charset val="0"/>
      </rPr>
      <t>30303-退职（役）费</t>
    </r>
  </si>
  <si>
    <r>
      <rPr>
        <sz val="11"/>
        <color indexed="8"/>
        <rFont val="Dialog.plain"/>
        <family val="2"/>
        <charset val="0"/>
      </rPr>
      <t>30305-生活补助</t>
    </r>
  </si>
  <si>
    <r>
      <rPr>
        <sz val="11"/>
        <color indexed="8"/>
        <rFont val="Dialog.plain"/>
        <family val="2"/>
        <charset val="0"/>
      </rPr>
      <t>30307-医疗费补助</t>
    </r>
  </si>
  <si>
    <r>
      <rPr>
        <sz val="11"/>
        <color indexed="8"/>
        <rFont val="Dialog.plain"/>
        <family val="2"/>
        <charset val="0"/>
      </rPr>
      <t>30399-其他对个人和家庭的补助</t>
    </r>
  </si>
  <si>
    <t>表五</t>
  </si>
  <si>
    <r>
      <t>2026</t>
    </r>
    <r>
      <rPr>
        <b/>
        <sz val="18"/>
        <rFont val="宋体"/>
        <charset val="134"/>
      </rPr>
      <t>年一般公共预算支出经济分类表</t>
    </r>
  </si>
  <si>
    <t>项目</t>
  </si>
  <si>
    <t>总计(万元)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</si>
  <si>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</si>
  <si>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</si>
  <si>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</si>
  <si>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</si>
  <si>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</si>
  <si>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</si>
  <si>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</si>
  <si>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</si>
  <si>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</si>
  <si>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</si>
  <si>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</si>
  <si>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</si>
  <si>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</si>
  <si>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</si>
  <si>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599</t>
  </si>
  <si>
    <t>代码</t>
  </si>
  <si>
    <t>名称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</si>
  <si>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</si>
  <si>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</si>
  <si>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</si>
  <si>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</si>
  <si>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</si>
  <si>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</si>
  <si>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</si>
  <si>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对企业资本性补助</t>
  </si>
  <si>
    <t>对个人和家庭补助</t>
  </si>
  <si>
    <t>对社会保障基金补助</t>
  </si>
  <si>
    <t>债务利息及费用支出</t>
  </si>
  <si>
    <t>转移性支出</t>
  </si>
  <si>
    <t>预备费及预留</t>
  </si>
  <si>
    <t>201</t>
  </si>
  <si>
    <t>202</t>
  </si>
  <si>
    <t>203</t>
  </si>
  <si>
    <t>204</t>
  </si>
  <si>
    <t>205</t>
  </si>
  <si>
    <t>206</t>
  </si>
  <si>
    <t>207</t>
  </si>
  <si>
    <t>208</t>
  </si>
  <si>
    <t>210</t>
  </si>
  <si>
    <t>211</t>
  </si>
  <si>
    <t>212</t>
  </si>
  <si>
    <t>213</t>
  </si>
  <si>
    <t>214</t>
  </si>
  <si>
    <t>215</t>
  </si>
  <si>
    <t>216</t>
  </si>
  <si>
    <t>217</t>
  </si>
  <si>
    <t>219</t>
  </si>
  <si>
    <t>220</t>
  </si>
  <si>
    <t>221</t>
  </si>
  <si>
    <t>222</t>
  </si>
  <si>
    <t>224</t>
  </si>
  <si>
    <t>227</t>
  </si>
  <si>
    <t>229</t>
  </si>
  <si>
    <t>230</t>
  </si>
  <si>
    <t>231</t>
  </si>
  <si>
    <t>232</t>
  </si>
  <si>
    <t>233</t>
  </si>
  <si>
    <t>支出总计</t>
  </si>
  <si>
    <t>表六</t>
  </si>
  <si>
    <t>2026年城东区财政专项资金预算明细表</t>
  </si>
  <si>
    <t>项目名称</t>
  </si>
  <si>
    <t>2025年预算金额</t>
  </si>
  <si>
    <t>2026年预算金额</t>
  </si>
  <si>
    <t>一、一般公共服务</t>
  </si>
  <si>
    <t>基层党员培训经费</t>
  </si>
  <si>
    <t>食品药品监管补助资金</t>
  </si>
  <si>
    <t>地方审计专项补助资金</t>
  </si>
  <si>
    <t>食品药品安全协管服务补助资金</t>
  </si>
  <si>
    <t>下派选调生到村工作补助</t>
  </si>
  <si>
    <t>中央政法纪检监察转移支付资金</t>
  </si>
  <si>
    <t>政法综治维稳经费</t>
  </si>
  <si>
    <t>二、国防和公共安全</t>
  </si>
  <si>
    <t>监狱和强制隔离戒毒补助资金</t>
  </si>
  <si>
    <t>青藏铁路护路联防专项经费</t>
  </si>
  <si>
    <t>社会治理创新专项经费</t>
  </si>
  <si>
    <t>政法综治维稳专项经费</t>
  </si>
  <si>
    <t>政法领域省级保障补助资金</t>
  </si>
  <si>
    <t>大学生参军入伍和应征青年赴高原部队服役一次性奖励优待金</t>
  </si>
  <si>
    <t>民兵专项经费</t>
  </si>
  <si>
    <t>司法行政转移支付</t>
  </si>
  <si>
    <t>国防动员和军警部队补助经费</t>
  </si>
  <si>
    <t>三、教育</t>
  </si>
  <si>
    <t>城乡义务教育补助经费</t>
  </si>
  <si>
    <t>学生资助补助经费</t>
  </si>
  <si>
    <t>支持学前教育发展资金</t>
  </si>
  <si>
    <t>义务教育薄弱环节改善与能力提升补助资金</t>
  </si>
  <si>
    <t>基础教育发展补助资金</t>
  </si>
  <si>
    <t>青海省教师培训及补助资金</t>
  </si>
  <si>
    <t>特殊教育补助资金</t>
  </si>
  <si>
    <t>支持地方高校改革发展资金</t>
  </si>
  <si>
    <t>新疆西藏等地区教育特殊补助资金</t>
  </si>
  <si>
    <t>“三区”人才支持计划教育人员专项计划</t>
  </si>
  <si>
    <t>高等教育综合实力提升计划</t>
  </si>
  <si>
    <t>青南地区对口支教补助资金</t>
  </si>
  <si>
    <t>原民办代课教师养老生活补助资金</t>
  </si>
  <si>
    <t>四、科学技术</t>
  </si>
  <si>
    <t>中央引导地方科技发展资金</t>
  </si>
  <si>
    <t>基层科普行动计划资金</t>
  </si>
  <si>
    <t>科技馆免费开放补助资金</t>
  </si>
  <si>
    <t>预留促进科技创新资金</t>
  </si>
  <si>
    <t>科技发展专项</t>
  </si>
  <si>
    <t>五、文化旅游体育与传媒支出</t>
  </si>
  <si>
    <t>中央支持地方公共文化服务体系建设补助资金</t>
  </si>
  <si>
    <t>国家文物保护资金</t>
  </si>
  <si>
    <t>非物质文化遗产保护资金</t>
  </si>
  <si>
    <t>少数民族地区和边疆地区文化安全专项资金</t>
  </si>
  <si>
    <t>博物馆纪念馆免费开放资金（含陈列布展）</t>
  </si>
  <si>
    <t>图书馆文化馆（站）美术馆免费开放资金</t>
  </si>
  <si>
    <t>大型体育场馆免费低收费开放补助资金</t>
  </si>
  <si>
    <t>省级文化和旅游发展引导资金</t>
  </si>
  <si>
    <t>文化事业发展</t>
  </si>
  <si>
    <t>六、社会保障和就业支出</t>
  </si>
  <si>
    <t>就业补助资金</t>
  </si>
  <si>
    <t>基本养老金转移支付</t>
  </si>
  <si>
    <t>困难群众救助补助资金</t>
  </si>
  <si>
    <t>残疾人事业发展补助资金</t>
  </si>
  <si>
    <t>优抚对象补助经费</t>
  </si>
  <si>
    <t>退役安置补助经费</t>
  </si>
  <si>
    <t>军队转业干部补助经费</t>
  </si>
  <si>
    <t>高校毕业生“三支一扶”经费</t>
  </si>
  <si>
    <t>人才发展工程项目</t>
  </si>
  <si>
    <t>社会福利项目资金</t>
  </si>
  <si>
    <t>财政对城乡居民养老保险基金的补助</t>
  </si>
  <si>
    <t>企业退休人员一次性生活补助资金</t>
  </si>
  <si>
    <t xml:space="preserve">征收城乡居民基本养老保险和医疗保险公益性岗位补贴 </t>
  </si>
  <si>
    <t>七、卫生健康支出</t>
  </si>
  <si>
    <t>城乡居民基本医疗保险补助</t>
  </si>
  <si>
    <t>卫生健康人才培养专项</t>
  </si>
  <si>
    <t>基本公共卫生服务补助资金</t>
  </si>
  <si>
    <t>基本药物制度补助资金</t>
  </si>
  <si>
    <t>计划生育转移支付资金</t>
  </si>
  <si>
    <t>医疗服务与保障能力提升补助资金</t>
  </si>
  <si>
    <t>优抚对象医疗保障经费</t>
  </si>
  <si>
    <t>重大公共卫生服务补助资金</t>
  </si>
  <si>
    <t>地方公共卫生服务资金</t>
  </si>
  <si>
    <t>公立医院改革补助</t>
  </si>
  <si>
    <t>重大传染病防控经费</t>
  </si>
  <si>
    <t>育儿补贴补助资金</t>
  </si>
  <si>
    <t>七、节能环保支出</t>
  </si>
  <si>
    <t>节能减排补助资金</t>
  </si>
  <si>
    <t>林业草原生态保护恢复资金</t>
  </si>
  <si>
    <t>林业草原改革发展资金</t>
  </si>
  <si>
    <t>大气污染防治资金</t>
  </si>
  <si>
    <t>水污染防治资金</t>
  </si>
  <si>
    <t>城市管网及污水处理补助资金</t>
  </si>
  <si>
    <t>土壤污染防治专项资金</t>
  </si>
  <si>
    <t>省财政国家公园配套专项</t>
  </si>
  <si>
    <t>省级环境保护专项资金</t>
  </si>
  <si>
    <t>农村生活污水治理专项资金</t>
  </si>
  <si>
    <t>自然保护地矿业权退出补偿项目</t>
  </si>
  <si>
    <t>资源枯竭城市转移支付</t>
  </si>
  <si>
    <t>重点流域生态保护补偿资金</t>
  </si>
  <si>
    <t>八、城乡社区支出</t>
  </si>
  <si>
    <t>省级城乡建设发展专项资金</t>
  </si>
  <si>
    <t>高原美丽乡村建设资金</t>
  </si>
  <si>
    <t>农牧民居住条件改善工程省级奖补资金</t>
  </si>
  <si>
    <t>城镇既有多层住宅加装电梯省级奖补资金</t>
  </si>
  <si>
    <t>九、农林水支出</t>
  </si>
  <si>
    <t>财政专项扶贫资金</t>
  </si>
  <si>
    <t>农业生产和水利救灾资金</t>
  </si>
  <si>
    <t>林业改革发展资金</t>
  </si>
  <si>
    <t>农业生产发展资金</t>
  </si>
  <si>
    <t>水利发展资金</t>
  </si>
  <si>
    <t>动物防疫等补助经费</t>
  </si>
  <si>
    <t>农田建设补助资金</t>
  </si>
  <si>
    <t>农业资源及生态保护补助资金</t>
  </si>
  <si>
    <t>大中型水库后期扶持资金</t>
  </si>
  <si>
    <t>农村综合改革转移支付</t>
  </si>
  <si>
    <t>土地指标跨省域调剂收入安排的支出</t>
  </si>
  <si>
    <t>普惠金融发展专项资金</t>
  </si>
  <si>
    <t>供销事务发展专项资金</t>
  </si>
  <si>
    <t>产粮大县奖励资金</t>
  </si>
  <si>
    <t>生猪（牛羊）调出大县奖励资金</t>
  </si>
  <si>
    <t>预留种子库建设资金</t>
  </si>
  <si>
    <t>预留高标准农田建设资金</t>
  </si>
  <si>
    <t>预留农田水利建设资金</t>
  </si>
  <si>
    <t>中央财政相关农业转移支付资金</t>
  </si>
  <si>
    <t>十、交通运输支出</t>
  </si>
  <si>
    <t>车辆购置税收入补助地方资金</t>
  </si>
  <si>
    <t>城市公交车成品油补贴</t>
  </si>
  <si>
    <t>成品油税费改革转移支付</t>
  </si>
  <si>
    <t>成品油价格改革财政补贴资金</t>
  </si>
  <si>
    <t>国省干线公路养护</t>
  </si>
  <si>
    <t>铁路护路联防专项经费</t>
  </si>
  <si>
    <t>民航运输发展专项资金</t>
  </si>
  <si>
    <t>铁路运输发展专项资金</t>
  </si>
  <si>
    <t>交通运输领域专项资金</t>
  </si>
  <si>
    <t>西宁市公交车更新补助资金</t>
  </si>
  <si>
    <t>国省干线公路建设资金</t>
  </si>
  <si>
    <t>地方养护普通国省道省级补助资金</t>
  </si>
  <si>
    <t>农村公路养护资金</t>
  </si>
  <si>
    <t>十一、资源勘探工业信息等支出</t>
  </si>
  <si>
    <t>电信普遍服务补助资金</t>
  </si>
  <si>
    <t>工业转型升级资金</t>
  </si>
  <si>
    <t>中小企业发展专项资金</t>
  </si>
  <si>
    <t>省属国有企业重大风险应急处置纾困专项资金</t>
  </si>
  <si>
    <t>无线电监管经费</t>
  </si>
  <si>
    <t>十二、商业服务业等支出</t>
  </si>
  <si>
    <t>民族贸易和民族特需商品生产贷款贴息引导支持资金</t>
  </si>
  <si>
    <t>服务业发展资金</t>
  </si>
  <si>
    <t>外经贸发展资金</t>
  </si>
  <si>
    <t>商贸流通服务业发展专项资金</t>
  </si>
  <si>
    <t>十三、金融支出</t>
  </si>
  <si>
    <t>金融发展专项资金</t>
  </si>
  <si>
    <t>十四、自然资源海洋气象等支出</t>
  </si>
  <si>
    <t>自然资源发展专项</t>
  </si>
  <si>
    <t>清洁能源勘查专项</t>
  </si>
  <si>
    <t>地质勘查资金项目</t>
  </si>
  <si>
    <t>十五、住房保障支出</t>
  </si>
  <si>
    <t>中央财政城镇保障性安居工程补助资金</t>
  </si>
  <si>
    <t>农村危房改造补助资金</t>
  </si>
  <si>
    <t>中央基建投资预算</t>
  </si>
  <si>
    <t>十六、粮油物资储备支出</t>
  </si>
  <si>
    <t>重要物资储备贴息资金</t>
  </si>
  <si>
    <t>军民融合军粮保障创新示范工程资金</t>
  </si>
  <si>
    <t>军队粮油差价补贴</t>
  </si>
  <si>
    <t>优质粮食工程</t>
  </si>
  <si>
    <t>十七、灾害防治及应急管理支出</t>
  </si>
  <si>
    <t>中央自然灾害救灾资金</t>
  </si>
  <si>
    <t>自然灾害防治体系建设补助</t>
  </si>
  <si>
    <t>安全生产及应急管理专项资金</t>
  </si>
  <si>
    <t>泮子山崩塌应急治理工程</t>
  </si>
  <si>
    <t>农村住房保险补助</t>
  </si>
  <si>
    <t>十八、一般公共服务</t>
  </si>
  <si>
    <t>藏胞工作经费</t>
  </si>
  <si>
    <t>地方审计专项补助经费</t>
  </si>
  <si>
    <t>选调生到村任职补助</t>
  </si>
  <si>
    <t>基层组织建设和社会创新治理专项</t>
  </si>
  <si>
    <t>地方纪检监察机关办案补助经费</t>
  </si>
  <si>
    <t>社区服务群众专项</t>
  </si>
  <si>
    <t>农村（社区）党建工作经费</t>
  </si>
  <si>
    <t>解决特殊疑难信访问题补助经费</t>
  </si>
  <si>
    <t>村务监督委员会成员报酬</t>
  </si>
  <si>
    <t>十九、基本建设资金</t>
  </si>
  <si>
    <t>省级预算内基本建设前期工作经费</t>
  </si>
  <si>
    <t>省级预算内贷款贴息资金</t>
  </si>
  <si>
    <t>基建支出</t>
  </si>
  <si>
    <t>二十、其他支出</t>
  </si>
  <si>
    <t>对下特殊困难转移支付</t>
  </si>
  <si>
    <t>省级代理市州县国库现金管理利息资金</t>
  </si>
  <si>
    <t>省对下财政管理综合绩效考评奖补资金</t>
  </si>
  <si>
    <t>大型维修和车辆购置经费</t>
  </si>
  <si>
    <t>机关改革经费</t>
  </si>
  <si>
    <t>国家赔偿费用</t>
  </si>
  <si>
    <t>政府奖励资金</t>
  </si>
  <si>
    <t>委托项目评审费用</t>
  </si>
  <si>
    <t>省级部门争取中央专项资金考核奖励</t>
  </si>
  <si>
    <t>大型活动专项资金</t>
  </si>
  <si>
    <t>工资类预留</t>
  </si>
  <si>
    <t>国债转贷还本付息</t>
  </si>
  <si>
    <t>地方政府债务还本付息</t>
  </si>
  <si>
    <t>地方政府债务发行费</t>
  </si>
  <si>
    <t>支 出 合 计</t>
  </si>
  <si>
    <t>表七</t>
  </si>
  <si>
    <t>城东区本级2026年重点项目安排情况表</t>
  </si>
  <si>
    <t>单位:万元</t>
  </si>
  <si>
    <t>预算金额</t>
  </si>
  <si>
    <t>工资奖金预留</t>
  </si>
  <si>
    <t>重点支出</t>
  </si>
  <si>
    <t>偿债资金</t>
  </si>
  <si>
    <t>合计</t>
  </si>
  <si>
    <t>表八</t>
  </si>
  <si>
    <t>2025年城东区地方政府一般债务限额和余额情况表</t>
  </si>
  <si>
    <t>项  目</t>
  </si>
  <si>
    <t>全区合计</t>
  </si>
  <si>
    <t>一、2024年末一般债务余额</t>
  </si>
  <si>
    <t xml:space="preserve">    内债余额</t>
  </si>
  <si>
    <t xml:space="preserve">    外债余额</t>
  </si>
  <si>
    <t>二、2025年一般债务限额</t>
  </si>
  <si>
    <t xml:space="preserve">    内债限额</t>
  </si>
  <si>
    <t xml:space="preserve">    外债限额</t>
  </si>
  <si>
    <t>三、2025年一般债务举借额</t>
  </si>
  <si>
    <t xml:space="preserve">    内债举借额</t>
  </si>
  <si>
    <t xml:space="preserve">        发行新增一般债券</t>
  </si>
  <si>
    <t xml:space="preserve">        发行置换一般债券</t>
  </si>
  <si>
    <t xml:space="preserve">        发行再融资一般债券</t>
  </si>
  <si>
    <t xml:space="preserve">        或有债务转化</t>
  </si>
  <si>
    <t xml:space="preserve">    外债举借额</t>
  </si>
  <si>
    <t>四、2025年一般债务还本额</t>
  </si>
  <si>
    <t xml:space="preserve">    内债还本额</t>
  </si>
  <si>
    <t xml:space="preserve">    外债还本额</t>
  </si>
  <si>
    <t>五、2025年一般债务余额</t>
  </si>
  <si>
    <t>表九</t>
  </si>
  <si>
    <t>2026年城东区对下转移支付分项目预算安排表</t>
  </si>
  <si>
    <t>项    目</t>
  </si>
  <si>
    <t>金    额</t>
  </si>
  <si>
    <t>一、返还性补助</t>
  </si>
  <si>
    <t>所得税基数返还支出</t>
  </si>
  <si>
    <t>成品油税费改革税收返还支出</t>
  </si>
  <si>
    <t>增值税税收返还支出</t>
  </si>
  <si>
    <t>增值税“五五分享”税收返还支出</t>
  </si>
  <si>
    <t>二、一般性转移支付</t>
  </si>
  <si>
    <t>均衡性转移支付支出</t>
  </si>
  <si>
    <t>县级基本财力保障机制奖补资金支出</t>
  </si>
  <si>
    <t>结算补助支出</t>
  </si>
  <si>
    <t>产粮(油)大县奖励资金支出</t>
  </si>
  <si>
    <t>重点生态功能转移支付支出</t>
  </si>
  <si>
    <t>固定数额补助支出</t>
  </si>
  <si>
    <t>民族地区转移支付支出</t>
  </si>
  <si>
    <t>贫困地区转移支付支出</t>
  </si>
  <si>
    <t>国防共同财政事权转移支付支出</t>
  </si>
  <si>
    <t>公共安全共同财政事权转移支付支出</t>
  </si>
  <si>
    <t>教育共同财政事权转移支付支出</t>
  </si>
  <si>
    <t>科学技术共同财政事权转移支付支出</t>
  </si>
  <si>
    <t>文化旅游体育与传媒共同财政事权转移支付支出</t>
  </si>
  <si>
    <t>社会保障和就业共同财政事权转移支付支出</t>
  </si>
  <si>
    <t>医疗卫生共同财政事权转移支付支出</t>
  </si>
  <si>
    <t>节能环保共同财政事权转移支付支出</t>
  </si>
  <si>
    <t>农林水共同财政事权转移支付支出</t>
  </si>
  <si>
    <t>交通运输共同财政事权转移支付支出</t>
  </si>
  <si>
    <t>资源勘探工业信息等共同财政事权转移支付支出</t>
  </si>
  <si>
    <t>住房保障共同财政事权转移支付支出</t>
  </si>
  <si>
    <t>其他共同财政事权转移支付支出</t>
  </si>
  <si>
    <t>其他一般性转移支付支出</t>
  </si>
  <si>
    <t>三、专项转移支付</t>
  </si>
  <si>
    <t>国防</t>
  </si>
  <si>
    <t>城乡社区</t>
  </si>
  <si>
    <t>农林水</t>
  </si>
  <si>
    <t>资源勘探工业信息等</t>
  </si>
  <si>
    <t>商业服务业等</t>
  </si>
  <si>
    <t>金融</t>
  </si>
  <si>
    <t>粮油物资储备</t>
  </si>
  <si>
    <t>灾害防治及应急管理</t>
  </si>
  <si>
    <t>注：城东区为最末级行政区域，无对下转移支付预算，故此表为空。</t>
  </si>
  <si>
    <t>表十</t>
  </si>
  <si>
    <t>2026年城东区对下转移支付分地区预算安排表</t>
  </si>
  <si>
    <t>地区</t>
  </si>
  <si>
    <t>金额</t>
  </si>
  <si>
    <t>表十一</t>
  </si>
  <si>
    <t>2026年度城东区本级一般公共预算税收返还和转移支付预算表</t>
  </si>
  <si>
    <t>2026年预算数</t>
  </si>
  <si>
    <t>一、返还性收入</t>
  </si>
  <si>
    <t xml:space="preserve">    其他一般性转移支付收入</t>
  </si>
  <si>
    <t xml:space="preserve">    所得税基数返还收入</t>
  </si>
  <si>
    <t>三、专项转移支付收入</t>
  </si>
  <si>
    <t xml:space="preserve">    成品油税费改革税收返还收入</t>
  </si>
  <si>
    <t>　　一般公共服务</t>
  </si>
  <si>
    <t xml:space="preserve">    增值税税收返还收入</t>
  </si>
  <si>
    <t>　　外交</t>
  </si>
  <si>
    <t xml:space="preserve">    消费税税收返还收入</t>
  </si>
  <si>
    <t>　　国防</t>
  </si>
  <si>
    <t xml:space="preserve">    增值税“五五分享”税收返还收入</t>
  </si>
  <si>
    <t>　　公共安全</t>
  </si>
  <si>
    <t xml:space="preserve">    其他返还性收入</t>
  </si>
  <si>
    <t>　　教育</t>
  </si>
  <si>
    <t>二、一般性转移支付收入</t>
  </si>
  <si>
    <t>　　科学技术</t>
  </si>
  <si>
    <t xml:space="preserve">    体制补助收入</t>
  </si>
  <si>
    <t xml:space="preserve">    文化旅游体育与传媒</t>
  </si>
  <si>
    <t xml:space="preserve">    均衡性转移支付收入</t>
  </si>
  <si>
    <t>　　社会保障和就业</t>
  </si>
  <si>
    <t xml:space="preserve">    县级基本财力保障机制奖补资金收入</t>
  </si>
  <si>
    <t xml:space="preserve">    卫生健康</t>
  </si>
  <si>
    <t xml:space="preserve">    结算补助收入</t>
  </si>
  <si>
    <t>　　节能环保</t>
  </si>
  <si>
    <t xml:space="preserve">    资源枯竭型城市转移支付补助收入</t>
  </si>
  <si>
    <t>　　城乡社区</t>
  </si>
  <si>
    <t xml:space="preserve">    企业事业单位划转补助收入</t>
  </si>
  <si>
    <t>　　农林水</t>
  </si>
  <si>
    <t xml:space="preserve">    产粮(油)大县奖励资金收入</t>
  </si>
  <si>
    <t>　　交通运输</t>
  </si>
  <si>
    <t xml:space="preserve">    重点生态功能区转移支付收入</t>
  </si>
  <si>
    <t>　　资源勘探工业信息等</t>
  </si>
  <si>
    <t xml:space="preserve">    固定数额补助收入</t>
  </si>
  <si>
    <t>　　商业服务业等</t>
  </si>
  <si>
    <t xml:space="preserve">    革命老区转移支付收入</t>
  </si>
  <si>
    <t>　　金融</t>
  </si>
  <si>
    <t xml:space="preserve">    民族地区转移支付收入</t>
  </si>
  <si>
    <t xml:space="preserve">    自然资源海洋气象等</t>
  </si>
  <si>
    <t xml:space="preserve">    边境地区转移支付收入</t>
  </si>
  <si>
    <t>　　住房保障</t>
  </si>
  <si>
    <t xml:space="preserve">    贫困地区转移支付收入</t>
  </si>
  <si>
    <t>　　粮油物资储备</t>
  </si>
  <si>
    <t xml:space="preserve">    一般公共服务共同财政事权转移支付收入  </t>
  </si>
  <si>
    <t xml:space="preserve">    灾害防治及应急管理</t>
  </si>
  <si>
    <t xml:space="preserve">    外交共同财政事权转移支付收入  </t>
  </si>
  <si>
    <t>　　其他收入</t>
  </si>
  <si>
    <t xml:space="preserve">    国防共同财政事权转移支付收入  </t>
  </si>
  <si>
    <t>四、债务(转贷)收入</t>
  </si>
  <si>
    <t xml:space="preserve">    公共安全共同财政事权转移支付收入  </t>
  </si>
  <si>
    <t xml:space="preserve">    地方政府一般债券(转贷)收入</t>
  </si>
  <si>
    <t xml:space="preserve">    教育共同财政事权转移支付收入  </t>
  </si>
  <si>
    <t xml:space="preserve">    地方政府向外国政府借款(转贷)收入</t>
  </si>
  <si>
    <t xml:space="preserve">    科学技术共同财政事权转移支付收入  </t>
  </si>
  <si>
    <t xml:space="preserve">    地方政府向国际组织借款(转贷)收入</t>
  </si>
  <si>
    <t xml:space="preserve">    文化旅游体育与传媒共同财政事权转移支付收入  </t>
  </si>
  <si>
    <t xml:space="preserve">    地方政府其他一般债务(转贷)收入</t>
  </si>
  <si>
    <t xml:space="preserve">    社会保障和就业共同财政事权转移支付收入  </t>
  </si>
  <si>
    <t>五、调入资金</t>
  </si>
  <si>
    <t xml:space="preserve">    医疗卫生共同财政事权转移支付收入  </t>
  </si>
  <si>
    <t xml:space="preserve">    从政府性基金预算调入 </t>
  </si>
  <si>
    <t xml:space="preserve">    节能环保共同财政事权转移支付收入  </t>
  </si>
  <si>
    <t xml:space="preserve">    从国有资本经营预算调入</t>
  </si>
  <si>
    <t xml:space="preserve">    城乡社区共同财政事权转移支付收入  </t>
  </si>
  <si>
    <t xml:space="preserve">    从其他资金调入</t>
  </si>
  <si>
    <t xml:space="preserve">    农林水共同财政事权转移支付收入  </t>
  </si>
  <si>
    <t>六、上解上级支出</t>
  </si>
  <si>
    <t xml:space="preserve">    交通运输共同财政事权转移支付收入  </t>
  </si>
  <si>
    <t>　  体制上解支出</t>
  </si>
  <si>
    <t xml:space="preserve">    资源勘探工业信息等共同财政事权转移支付收入  </t>
  </si>
  <si>
    <t>　  专项上解支出</t>
  </si>
  <si>
    <t xml:space="preserve">    商业服务业等共同财政事权转移支付收入  </t>
  </si>
  <si>
    <t>七、债务还本支出</t>
  </si>
  <si>
    <t xml:space="preserve">    金融共同财政事权转移支付收入  </t>
  </si>
  <si>
    <t xml:space="preserve">    地方政府一般债券还本支出</t>
  </si>
  <si>
    <t xml:space="preserve">    自然资源海洋气象等共同财政事权转移支付收入  </t>
  </si>
  <si>
    <t xml:space="preserve">    地方政府向外国政府借款还本支出</t>
  </si>
  <si>
    <t xml:space="preserve">    住房保障共同财政事权转移支付收入  </t>
  </si>
  <si>
    <t xml:space="preserve">    地方政府向国际组织借款还本支出</t>
  </si>
  <si>
    <t xml:space="preserve">    粮油物资储备共同财政事权转移支付收入  </t>
  </si>
  <si>
    <t xml:space="preserve">    地方政府其他一般债务还本支出</t>
  </si>
  <si>
    <t xml:space="preserve">    灾害防治及应急管理共同财政事权转移支付收入  </t>
  </si>
  <si>
    <t xml:space="preserve">    其他共同财政事权转移支付收入  </t>
  </si>
  <si>
    <t>注：城东区为最末级行政区域，无对下转移支付预算，转移支付均为上级转移支付收入。</t>
  </si>
  <si>
    <t>表十二</t>
  </si>
  <si>
    <t>2026年度城东区本级一般公共预算专项转移支付分项目预算安排情况表</t>
  </si>
  <si>
    <t>预算数</t>
  </si>
  <si>
    <t xml:space="preserve">  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</si>
  <si>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</si>
  <si>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</si>
  <si>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</si>
  <si>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</si>
  <si>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</si>
  <si>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</si>
  <si>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社会保障和就业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</si>
  <si>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</si>
  <si>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</si>
  <si>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</si>
  <si>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</si>
  <si>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</si>
  <si>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商业服务业等</t>
  </si>
  <si>
    <t xml:space="preserve">    金融</t>
  </si>
  <si>
    <t xml:space="preserve">    住房保障</t>
  </si>
  <si>
    <t xml:space="preserve">    粮油物资储备</t>
  </si>
  <si>
    <t xml:space="preserve">    其他收入</t>
  </si>
  <si>
    <t>表十三</t>
  </si>
  <si>
    <t>城东区一般公共预算专项转移支付分地区预算安排情况表</t>
  </si>
  <si>
    <t>西宁市</t>
  </si>
  <si>
    <t>海西州</t>
  </si>
  <si>
    <t>海北州</t>
  </si>
  <si>
    <t>海南州</t>
  </si>
  <si>
    <t>海东市</t>
  </si>
  <si>
    <t>表十四</t>
  </si>
  <si>
    <t>2026年城东区本级政府性基金预算收入安排情况表</t>
  </si>
  <si>
    <t>国家电影事业发展专项资金收入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</si>
  <si>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</si>
  <si>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</si>
  <si>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</si>
  <si>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</si>
  <si>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</si>
  <si>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</si>
  <si>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国家重大水利工程建设基金收入</t>
  </si>
  <si>
    <t>车辆通行费</t>
  </si>
  <si>
    <t>污水处理费收入</t>
  </si>
  <si>
    <t>彩票发行机构和彩票销售机构的业务费用</t>
  </si>
  <si>
    <t>其他政府性基金收入</t>
  </si>
  <si>
    <t>专项债券对应项目专项收入</t>
  </si>
  <si>
    <t>5272</t>
  </si>
  <si>
    <t>表十五</t>
  </si>
  <si>
    <t>2026年城东区本级政府性基金预算支出安排情况表</t>
  </si>
  <si>
    <t>2020年
结转安排的</t>
  </si>
  <si>
    <t>2021年
收入安排的</t>
  </si>
  <si>
    <t>2021年
补助安排的</t>
  </si>
  <si>
    <t>2021年
债券安排的
的</t>
  </si>
  <si>
    <t>筛选</t>
  </si>
  <si>
    <t>一、文化旅游体育与传媒支出</t>
  </si>
  <si>
    <t>国家电影事业发展专项资金安排的支出</t>
  </si>
  <si>
    <t>资助国产影片放映</t>
  </si>
  <si>
    <t>资助影院建设</t>
  </si>
  <si>
    <t>资助少数民族语电影译制</t>
  </si>
  <si>
    <t>购买农村电影公益性放映版权服务</t>
  </si>
  <si>
    <t>其他国家电影事业发展专项资金支出</t>
  </si>
  <si>
    <t>旅游发展基金支出</t>
  </si>
  <si>
    <t>宣传促销</t>
  </si>
  <si>
    <t>行业规划</t>
  </si>
  <si>
    <t>旅游事业补助</t>
  </si>
  <si>
    <t>地方旅游开发项目补助</t>
  </si>
  <si>
    <t>其他旅游发展基金支出</t>
  </si>
  <si>
    <t>二、社会保障和就业支出</t>
  </si>
  <si>
    <t>大中型水库移民后期扶持基金支出</t>
  </si>
  <si>
    <t>移民补助</t>
  </si>
  <si>
    <t>基础设施建设和经济发展</t>
  </si>
  <si>
    <t>其他大中型水库移民后期扶持基金支出</t>
  </si>
  <si>
    <t>三、节能环保支出</t>
  </si>
  <si>
    <t>可再生能源电价附加收入安排的支出</t>
  </si>
  <si>
    <t>风力发电补助</t>
  </si>
  <si>
    <t>太阳能发电补助</t>
  </si>
  <si>
    <t>生物质能发电补助</t>
  </si>
  <si>
    <t>其他可再生能源电价附加收入安排的支出</t>
  </si>
  <si>
    <t>四、城乡社区支出</t>
  </si>
  <si>
    <t>国有土地使用权出让收入及对应专项债务收入安排的支出</t>
  </si>
  <si>
    <t>征地和拆迁补偿支出</t>
  </si>
  <si>
    <t>土地开发支出</t>
  </si>
  <si>
    <t>城市建设支出</t>
  </si>
  <si>
    <t>农村基础设施建设支出</t>
  </si>
  <si>
    <t>补助被征地农民支出</t>
  </si>
  <si>
    <t>土地出让业务支出</t>
  </si>
  <si>
    <t>廉租住房支出</t>
  </si>
  <si>
    <t>支付破产或改制企业职工安置费</t>
  </si>
  <si>
    <t>棚户区改造支出</t>
  </si>
  <si>
    <t>公共租赁住房支出</t>
  </si>
  <si>
    <t>其他国有土地使用权出让收入安排的支出</t>
  </si>
  <si>
    <t>国有土地收益基金及对应专项债务收入安排的支出</t>
  </si>
  <si>
    <t>其他国有土地收益基金支出</t>
  </si>
  <si>
    <t>农业土地开发资金安排的支出</t>
  </si>
  <si>
    <t>城市基础设施配套费安排的支出</t>
  </si>
  <si>
    <t>城市公共设施</t>
  </si>
  <si>
    <t>城市环境卫生</t>
  </si>
  <si>
    <t>公有房屋</t>
  </si>
  <si>
    <t>城市防洪</t>
  </si>
  <si>
    <t>其他城市基础设施配套费安排的支出</t>
  </si>
  <si>
    <t>污水处理费安排的支出</t>
  </si>
  <si>
    <t>污水处理设施建设和运营</t>
  </si>
  <si>
    <t>代征手续费</t>
  </si>
  <si>
    <t>其他污水处理费安排的支出</t>
  </si>
  <si>
    <t>土地储备专项债券收入安排的支出</t>
  </si>
  <si>
    <t>其他土地储备专项债券收入安排的支出</t>
  </si>
  <si>
    <t>棚户区改造专项债券收入安排的支出</t>
  </si>
  <si>
    <t>其他棚户区改造专项债券收入安排的支出</t>
  </si>
  <si>
    <t>城市基础设施配套费对应专项债务收入安排的支出</t>
  </si>
  <si>
    <t>其他城市基础设施配套费对应专项债务收入安排的支出</t>
  </si>
  <si>
    <t>污水处理费对应专项债务收入安排的支出</t>
  </si>
  <si>
    <t>其他污水处理费对应专项债务收入安排的支出</t>
  </si>
  <si>
    <t>超长期特别国债安排的支出</t>
  </si>
  <si>
    <t>五、农林水支出</t>
  </si>
  <si>
    <t>大中型水库库区基金安排的支出</t>
  </si>
  <si>
    <t>解决移民遗留问题</t>
  </si>
  <si>
    <t>库区防护工程维护</t>
  </si>
  <si>
    <t>国家重大水利工程建设基金安排的支出</t>
  </si>
  <si>
    <t>三峡工程后续工作</t>
  </si>
  <si>
    <t>地方重大水利工程建设</t>
  </si>
  <si>
    <t>其他重大水利工程建设基金支出</t>
  </si>
  <si>
    <t>六、交通运输支出</t>
  </si>
  <si>
    <t>车辆通行费安排的支出</t>
  </si>
  <si>
    <t>公路还贷</t>
  </si>
  <si>
    <t>政府还贷公路养护</t>
  </si>
  <si>
    <t>政府还贷公路管理</t>
  </si>
  <si>
    <t>其他车辆通行费安排的支出</t>
  </si>
  <si>
    <t>港口建设费安排的支出</t>
  </si>
  <si>
    <t>港口设施</t>
  </si>
  <si>
    <t>航道建设和维护</t>
  </si>
  <si>
    <t>航运保障系统建设</t>
  </si>
  <si>
    <t>其他港口建设费安排的支出</t>
  </si>
  <si>
    <t>民航发展基金支出</t>
  </si>
  <si>
    <t>民航机场建设</t>
  </si>
  <si>
    <t>民航安全</t>
  </si>
  <si>
    <t>航线和机场补贴</t>
  </si>
  <si>
    <t>民航节能减排</t>
  </si>
  <si>
    <t>通用航空发展</t>
  </si>
  <si>
    <t>征管经费</t>
  </si>
  <si>
    <t>其他民航发展基金支出</t>
  </si>
  <si>
    <t>政府收费公路专项债券收入安排的支出</t>
  </si>
  <si>
    <t>其他政府收费公路专项债券收入安排的支出</t>
  </si>
  <si>
    <t>车辆通行费对应专项债务收入安排的支出</t>
  </si>
  <si>
    <t>七、住房保障支出</t>
  </si>
  <si>
    <t>其他住房保障支出</t>
  </si>
  <si>
    <t>八、其他支出</t>
  </si>
  <si>
    <t>其他政府性基金及对应专项债务收入安排的支出</t>
  </si>
  <si>
    <t>其他政府性基金安排的支出</t>
  </si>
  <si>
    <t>其他地方自行试点项目收益专项债券收入安排的支出</t>
  </si>
  <si>
    <t>其他政府性基金债务收入安排的支出</t>
  </si>
  <si>
    <t>彩票发行销售机构业务费安排的支出</t>
  </si>
  <si>
    <t>福利彩票发行机构的业务费支出</t>
  </si>
  <si>
    <t>体育彩票发行机构的业务费支出</t>
  </si>
  <si>
    <t>福利彩票销售机构的业务费支出</t>
  </si>
  <si>
    <t>体育彩票销售机构的业务费支出</t>
  </si>
  <si>
    <t>彩票兑奖周转金支出</t>
  </si>
  <si>
    <t>彩票发行销售风险基金支出</t>
  </si>
  <si>
    <t>彩票市场调控资金支出</t>
  </si>
  <si>
    <t>其他彩票发行销售机构业务费安排的支出</t>
  </si>
  <si>
    <t>彩票公益金安排的支出</t>
  </si>
  <si>
    <t>用于补充全国社会保障基金的彩票公益金支出</t>
  </si>
  <si>
    <t>用于社会福利的彩票公益金支出</t>
  </si>
  <si>
    <t>用于体育事业的彩票公益金支出</t>
  </si>
  <si>
    <t>用于教育事业的彩票公益金支出</t>
  </si>
  <si>
    <t>用于红十字事业的彩票公益金支出</t>
  </si>
  <si>
    <t>用于残疾人事业的彩票公益金支出</t>
  </si>
  <si>
    <t>用于文化事业的彩票公益金支出</t>
  </si>
  <si>
    <t>用于扶贫的彩票公益金支出</t>
  </si>
  <si>
    <t>用于法律援助的彩票公益金支出</t>
  </si>
  <si>
    <t>用于城乡医疗救助的彩票公益金支出</t>
  </si>
  <si>
    <t>用于其他社会公益事业的彩票公益金支出</t>
  </si>
  <si>
    <t>九、债务付息支出</t>
  </si>
  <si>
    <t>地方政府专项债务付息支出</t>
  </si>
  <si>
    <t>国有土地使用权出让金债务付息支出</t>
  </si>
  <si>
    <t>大中型水库库区基金债务发行费用支出</t>
  </si>
  <si>
    <t>城市基础设施配套费债务付息支出</t>
  </si>
  <si>
    <t>国家重大水利工程建设基金债务付息支出</t>
  </si>
  <si>
    <t>车辆通行费债务付息支出</t>
  </si>
  <si>
    <t>土地储备专项债券付息支出</t>
  </si>
  <si>
    <t>政府收费公路专项债券付息支出</t>
  </si>
  <si>
    <t>棚户区改造专项债券付息支出</t>
  </si>
  <si>
    <t>其他地方自行试点项目收益专项债券付息支出</t>
  </si>
  <si>
    <t>其他政府性基金债务付息支出</t>
  </si>
  <si>
    <t>十、债务发行费用支出</t>
  </si>
  <si>
    <t>地方政府专项债务发行费用支出</t>
  </si>
  <si>
    <t>国有土地使用权出让金债务发行费用支出</t>
  </si>
  <si>
    <t>城市基础设施配套费债务发行费用支出</t>
  </si>
  <si>
    <t>国家重大水利工程建设基金债务发行费用支出</t>
  </si>
  <si>
    <t>车辆通行费债务发行费用支出</t>
  </si>
  <si>
    <t>土地储备专项债券发行费用支出</t>
  </si>
  <si>
    <t>政府收费公路专项债券发行费用支出</t>
  </si>
  <si>
    <t>棚户区改造专项债券发行费用支出</t>
  </si>
  <si>
    <t>其他地方自行试点项目收益专项债券发行费用支出</t>
  </si>
  <si>
    <t>其他政府性基金债务发行费用支出</t>
  </si>
  <si>
    <t>十一、抗疫特别国债安排的支出</t>
  </si>
  <si>
    <t>基础设施建设</t>
  </si>
  <si>
    <t>公共卫生体系建设</t>
  </si>
  <si>
    <t>重大疫情防控救治体系建设</t>
  </si>
  <si>
    <t>粮食安全</t>
  </si>
  <si>
    <t>能源安全</t>
  </si>
  <si>
    <t>应急物资保障</t>
  </si>
  <si>
    <t>产业链改造升级</t>
  </si>
  <si>
    <t>城镇老旧小区改造</t>
  </si>
  <si>
    <t>生态环境治理</t>
  </si>
  <si>
    <t>交通基础设施建设</t>
  </si>
  <si>
    <t>市政设施建设</t>
  </si>
  <si>
    <t>重大区域规划基础设施建设</t>
  </si>
  <si>
    <t>其他基础设施建设</t>
  </si>
  <si>
    <t>抗疫相关支出</t>
  </si>
  <si>
    <t>创业担保贷款贴息</t>
  </si>
  <si>
    <t>援企稳岗补贴</t>
  </si>
  <si>
    <t>困难群众基本生活补助</t>
  </si>
  <si>
    <t>其他抗疫相关支出</t>
  </si>
  <si>
    <t>A</t>
  </si>
  <si>
    <t xml:space="preserve"> </t>
  </si>
  <si>
    <t>七、其他支出</t>
  </si>
  <si>
    <t>八、债务付息支出</t>
  </si>
  <si>
    <t>十、抗疫特别国债安排的支出</t>
  </si>
  <si>
    <t>2016年</t>
  </si>
  <si>
    <t>2017年</t>
  </si>
  <si>
    <t>2018年</t>
  </si>
  <si>
    <t>2019年</t>
  </si>
  <si>
    <t>2020年</t>
  </si>
  <si>
    <t>表十六</t>
  </si>
  <si>
    <t>2026年城东区对下政府性基金转移支付分项目预算安排表</t>
  </si>
  <si>
    <t>合  计</t>
  </si>
  <si>
    <t>三、农林水支出</t>
  </si>
  <si>
    <t>四、其他支出</t>
  </si>
  <si>
    <t>注：城东区为最末级行政区域，无对下政府性基金转移支付预算，故此表为空。</t>
  </si>
  <si>
    <t>表十七</t>
  </si>
  <si>
    <t>城东区政府性基金对下转移支付分地区预算安排表</t>
  </si>
  <si>
    <t>表十八</t>
  </si>
  <si>
    <t>2026年城东区本级国有资本经营预算收入安排情况表</t>
  </si>
  <si>
    <t>利润收入</t>
  </si>
  <si>
    <t>股利、股息收入</t>
  </si>
  <si>
    <t>产权转让收入</t>
  </si>
  <si>
    <t>清算收入</t>
  </si>
  <si>
    <t>其他国有资本经营预算收入</t>
  </si>
  <si>
    <t>表十九</t>
  </si>
  <si>
    <t>2026年城东区本级国有资本经营预算支出安排情况表</t>
  </si>
  <si>
    <t>解决历史遗留问题及改革成本支出</t>
  </si>
  <si>
    <t>厂办大集体改革支出</t>
  </si>
  <si>
    <t>“三供一业”移交补助支出</t>
  </si>
  <si>
    <t>国有企业办公共服务机构移交补助支出</t>
  </si>
  <si>
    <t>国有企业办职教幼教补助支出</t>
  </si>
  <si>
    <t>国有企业退休人员社会化管理补助支出</t>
  </si>
  <si>
    <t>国有企业棚户区改造支出</t>
  </si>
  <si>
    <t>国有企业改革成本支出</t>
  </si>
  <si>
    <t>离休干部医药费补助支出</t>
  </si>
  <si>
    <t>其他解决历史遗留问题及改革成本支出</t>
  </si>
  <si>
    <t>国有企业资本金注入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</si>
  <si>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</si>
  <si>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</si>
  <si>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</si>
  <si>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</si>
  <si>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</si>
  <si>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</si>
  <si>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保障国家经济安全支出</t>
  </si>
  <si>
    <t>对外投资合作支出</t>
  </si>
  <si>
    <t>其他国有企业资本金注入</t>
  </si>
  <si>
    <t>国有企业政策性补贴</t>
  </si>
  <si>
    <t>金融国有资本经营预算支出</t>
  </si>
  <si>
    <t>资本性支出</t>
  </si>
  <si>
    <t>改革性支出</t>
  </si>
  <si>
    <t>其他金融国有资本经营预算支出</t>
  </si>
  <si>
    <t>其他国有资本经营预算支出</t>
  </si>
  <si>
    <t>表二十</t>
  </si>
  <si>
    <t>2026年城东区本级社会保险基金预算收入安排情况表</t>
  </si>
  <si>
    <t>项      目</t>
  </si>
  <si>
    <t>企业职工养老保险基金收入</t>
  </si>
  <si>
    <t>失业保险基金收入</t>
  </si>
  <si>
    <t>城镇职工基本医疗保险基金收入（含生育保险）</t>
  </si>
  <si>
    <t>工伤保险基金收入</t>
  </si>
  <si>
    <t>居民基本医疗保险基金收入</t>
  </si>
  <si>
    <t>城乡居民基本养老保险基金收入</t>
  </si>
  <si>
    <t>机关事业单位养老保险基金收入</t>
  </si>
  <si>
    <t>上年结余</t>
  </si>
  <si>
    <t>企业职工养老保险基金</t>
  </si>
  <si>
    <t>失业保险基金</t>
  </si>
  <si>
    <t>城镇职工基本医疗保险基金(含生育保险)</t>
  </si>
  <si>
    <t>工伤保险基金</t>
  </si>
  <si>
    <t>居民基本医疗保险基金</t>
  </si>
  <si>
    <t>城乡居民基本养老保险基金</t>
  </si>
  <si>
    <t>机关事业单位养老保险基金</t>
  </si>
  <si>
    <t>注：我区社会保险预算只有城乡居民基本养老保险。</t>
  </si>
  <si>
    <t>表二十一</t>
  </si>
  <si>
    <t>2026年城东区本级社会保险基金预算支出安排情况表</t>
  </si>
  <si>
    <t>企业职工养老保险基金支出</t>
  </si>
  <si>
    <t>失业保险基金支出</t>
  </si>
  <si>
    <t>城镇职工基本医疗保险基金支出（含生育保险）</t>
  </si>
  <si>
    <t>工伤保险基金支出</t>
  </si>
  <si>
    <t>居民基本医疗保险基金支出</t>
  </si>
  <si>
    <t>城乡居民基本养老保险基金支出</t>
  </si>
  <si>
    <t>机关事业单位养老保险基金支出</t>
  </si>
  <si>
    <t>年终结余</t>
  </si>
  <si>
    <t>城镇职工基本医疗保险基金（含生育保险）</t>
  </si>
  <si>
    <t>表二十二</t>
  </si>
  <si>
    <t>2025年城东区地方政府专项债务限额和余额情况表</t>
  </si>
  <si>
    <t>城东区</t>
  </si>
  <si>
    <t>一、2024年末专项债务余额</t>
  </si>
  <si>
    <t>二、2025年新增专项债务</t>
  </si>
  <si>
    <t xml:space="preserve">    内债新增</t>
  </si>
  <si>
    <t xml:space="preserve">    外债新增</t>
  </si>
  <si>
    <t>三、2025年专项债务举借额</t>
  </si>
  <si>
    <t xml:space="preserve">        发行新增专项债券</t>
  </si>
  <si>
    <t xml:space="preserve">        发行置换专项债券</t>
  </si>
  <si>
    <t xml:space="preserve">        发行再融资专项债券</t>
  </si>
  <si>
    <t>四、2025年专项债务还本额</t>
  </si>
  <si>
    <t>五、2025年年末债务余额</t>
  </si>
  <si>
    <t>六、2024年末专项债务限额</t>
  </si>
  <si>
    <t>七、2025年新增专项债务限额</t>
  </si>
  <si>
    <t xml:space="preserve">    内债新增限额</t>
  </si>
  <si>
    <t xml:space="preserve">    外债新增限额</t>
  </si>
  <si>
    <t>八、2025年专项债务限额减少情况</t>
  </si>
  <si>
    <t>九、2025年专项债务举借额</t>
  </si>
  <si>
    <t>十、2025年专项债务限额余额</t>
  </si>
  <si>
    <t xml:space="preserve">    内债限额余额</t>
  </si>
  <si>
    <t xml:space="preserve">    外债限额余额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</si>
</sst>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\$#,##0.00;\(\$#,##0.00\)"/>
    <numFmt numFmtId="178" formatCode="_(* #,##0.00_);_(* \(#,##0.00\);_(* &quot;-&quot;??_);_(@_)"/>
    <numFmt numFmtId="179" formatCode="#,##0;\(#,##0\)"/>
    <numFmt numFmtId="180" formatCode="#,##0;\-#,##0;&quot;-&quot;"/>
    <numFmt numFmtId="181" formatCode="_-&quot;$&quot;* #,##0_-;\-&quot;$&quot;* #,##0_-;_-&quot;$&quot;* &quot;-&quot;_-;_-@_-"/>
    <numFmt numFmtId="182" formatCode="_(&quot;$&quot;* #,##0.00_);_(&quot;$&quot;* \(#,##0.00\);_(&quot;$&quot;* &quot;-&quot;??_);_(@_)"/>
    <numFmt numFmtId="183" formatCode="\$#,##0;\(\$#,##0\)"/>
    <numFmt numFmtId="184" formatCode="_-* #,##0&quot;$&quot;_-;\-* #,##0&quot;$&quot;_-;_-* &quot;-&quot;&quot;$&quot;_-;_-@_-"/>
    <numFmt numFmtId="185" formatCode="yyyy&quot;年&quot;m&quot;月&quot;d&quot;日&quot;;@"/>
    <numFmt numFmtId="186" formatCode="_-* #,##0_$_-;\-* #,##0_$_-;_-* &quot;-&quot;_$_-;_-@_-"/>
    <numFmt numFmtId="187" formatCode="_-* #,##0.00_$_-;\-* #,##0.00_$_-;_-* &quot;-&quot;??_$_-;_-@_-"/>
    <numFmt numFmtId="188" formatCode="_-* #,##0.00&quot;$&quot;_-;\-* #,##0.00&quot;$&quot;_-;_-* &quot;-&quot;??&quot;$&quot;_-;_-@_-"/>
    <numFmt numFmtId="189" formatCode="#,##0.00_ "/>
    <numFmt numFmtId="190" formatCode="0;_琀"/>
    <numFmt numFmtId="191" formatCode="* #,##0;* \-#,##0;* &quot;-&quot;;@"/>
    <numFmt numFmtId="192" formatCode="0.00_ "/>
    <numFmt numFmtId="193" formatCode="0_ "/>
    <numFmt numFmtId="194" formatCode="#,##0_ "/>
    <numFmt numFmtId="195" formatCode="0.0_ "/>
    <numFmt numFmtId="196" formatCode="_ * #,##0_ ;_ * \-#,##0_ ;_ * &quot;-&quot;??_ ;_ @_ "/>
    <numFmt numFmtId="197" formatCode="0.0%"/>
    <numFmt numFmtId="198" formatCode="0_);[Red]\(0\)"/>
    <numFmt numFmtId="199" formatCode="#,##0.0000"/>
  </numFmts>
  <fonts count="82">
    <font>
      <sz val="11"/>
      <color indexed="8"/>
      <name val="宋体"/>
      <charset val="134"/>
    </font>
    <font>
      <sz val="11"/>
      <name val="黑体"/>
      <family val="3"/>
      <charset val="134"/>
    </font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8"/>
      <name val="Times New Roman"/>
      <family val="1"/>
      <charset val="0"/>
    </font>
    <font>
      <b/>
      <sz val="10"/>
      <name val="宋体"/>
      <charset val="134"/>
    </font>
    <font>
      <sz val="10"/>
      <color indexed="8"/>
      <name val="宋体"/>
      <charset val="134"/>
    </font>
    <font>
      <sz val="12"/>
      <name val="Times New Roman"/>
      <family val="1"/>
      <charset val="0"/>
    </font>
    <font>
      <sz val="11"/>
      <color indexed="8"/>
      <name val="黑体"/>
      <family val="3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0"/>
      <name val="Segoe UI"/>
      <family val="2"/>
      <charset val="134"/>
    </font>
    <font>
      <b/>
      <sz val="11"/>
      <color indexed="8"/>
      <name val="宋体"/>
      <charset val="134"/>
    </font>
    <font>
      <sz val="12"/>
      <name val="Verdana"/>
      <family val="2"/>
      <charset val="0"/>
    </font>
    <font>
      <b/>
      <sz val="11"/>
      <name val="黑体"/>
      <family val="3"/>
      <charset val="134"/>
    </font>
    <font>
      <b/>
      <sz val="18"/>
      <name val="宋体"/>
      <charset val="134"/>
      <scheme val="minor"/>
    </font>
    <font>
      <b/>
      <sz val="12"/>
      <color indexed="8"/>
      <name val="Verdana"/>
      <family val="2"/>
      <charset val="0"/>
    </font>
    <font>
      <b/>
      <sz val="12"/>
      <color indexed="8"/>
      <name val="宋体"/>
      <charset val="134"/>
    </font>
    <font>
      <sz val="9"/>
      <name val="Hiragino Sans GB"/>
      <family val="2"/>
      <charset val="0"/>
    </font>
    <font>
      <sz val="11"/>
      <name val="Hiragino Sans GB"/>
      <family val="2"/>
      <charset val="0"/>
    </font>
    <font>
      <b/>
      <sz val="11"/>
      <name val="宋体"/>
      <charset val="134"/>
    </font>
    <font>
      <sz val="11"/>
      <name val="SimSun"/>
      <charset val="134"/>
    </font>
    <font>
      <b/>
      <sz val="11"/>
      <color indexed="8"/>
      <name val="Dialog.plain"/>
      <family val="2"/>
      <charset val="0"/>
    </font>
    <font>
      <sz val="11"/>
      <color indexed="8"/>
      <name val="Dialog.plain"/>
      <family val="2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0"/>
      <name val="Arial"/>
      <family val="2"/>
      <charset val="0"/>
    </font>
    <font>
      <sz val="12"/>
      <color indexed="20"/>
      <name val="宋体"/>
      <charset val="134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u/>
      <sz val="12"/>
      <color indexed="12"/>
      <name val="宋体"/>
      <charset val="134"/>
    </font>
    <font>
      <sz val="12"/>
      <color indexed="17"/>
      <name val="宋体"/>
      <charset val="134"/>
    </font>
    <font>
      <b/>
      <sz val="12"/>
      <name val="Arial"/>
      <family val="2"/>
      <charset val="0"/>
    </font>
    <font>
      <b/>
      <sz val="11"/>
      <color indexed="56"/>
      <name val="宋体"/>
      <charset val="134"/>
    </font>
    <font>
      <sz val="8"/>
      <name val="Times New Roman"/>
      <family val="1"/>
      <charset val="0"/>
    </font>
    <font>
      <sz val="12"/>
      <color indexed="17"/>
      <name val="楷体_GB2312"/>
      <charset val="134"/>
    </font>
    <font>
      <u/>
      <sz val="12"/>
      <color indexed="36"/>
      <name val="宋体"/>
      <charset val="134"/>
    </font>
    <font>
      <sz val="10.5"/>
      <color indexed="17"/>
      <name val="宋体"/>
      <charset val="134"/>
    </font>
    <font>
      <sz val="7"/>
      <name val="Small Fonts"/>
      <family val="2"/>
      <charset val="0"/>
    </font>
    <font>
      <sz val="10"/>
      <name val="Times New Roman"/>
      <family val="1"/>
      <charset val="0"/>
    </font>
    <font>
      <sz val="8"/>
      <name val="Arial"/>
      <family val="2"/>
      <charset val="0"/>
    </font>
    <font>
      <u/>
      <sz val="12"/>
      <color indexed="20"/>
      <name val="宋体"/>
      <charset val="134"/>
    </font>
    <font>
      <sz val="12"/>
      <color indexed="20"/>
      <name val="楷体_GB2312"/>
      <charset val="134"/>
    </font>
    <font>
      <sz val="12"/>
      <name val="Arial"/>
      <family val="2"/>
      <charset val="0"/>
    </font>
    <font>
      <b/>
      <sz val="15"/>
      <color indexed="56"/>
      <name val="宋体"/>
      <charset val="134"/>
    </font>
    <font>
      <b/>
      <sz val="18"/>
      <name val="Arial"/>
      <family val="2"/>
      <charset val="0"/>
    </font>
    <font>
      <sz val="10"/>
      <color indexed="8"/>
      <name val="Arial"/>
      <family val="2"/>
      <charset val="0"/>
    </font>
    <font>
      <b/>
      <sz val="10"/>
      <name val="MS Sans Serif"/>
      <family val="2"/>
      <charset val="0"/>
    </font>
    <font>
      <sz val="12"/>
      <name val="Helv"/>
      <family val="2"/>
      <charset val="134"/>
    </font>
    <font>
      <b/>
      <i/>
      <sz val="16"/>
      <name val="Helv"/>
      <family val="2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0"/>
      <name val="Arial"/>
      <family val="2"/>
      <charset val="0"/>
    </font>
    <font>
      <sz val="12"/>
      <name val="官帕眉"/>
      <charset val="134"/>
    </font>
    <font>
      <sz val="12"/>
      <name val="Courier"/>
      <family val="3"/>
      <charset val="0"/>
    </font>
    <font>
      <sz val="12"/>
      <name val="바탕체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1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35" fillId="0" borderId="36" applyNumberFormat="0" applyFill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38" applyNumberFormat="0" applyAlignment="0" applyProtection="0">
      <alignment vertical="center"/>
    </xf>
    <xf numFmtId="0" fontId="38" fillId="3" borderId="39" applyNumberFormat="0" applyAlignment="0" applyProtection="0">
      <alignment vertical="center"/>
    </xf>
    <xf numFmtId="0" fontId="39" fillId="3" borderId="38" applyNumberFormat="0" applyAlignment="0" applyProtection="0">
      <alignment vertical="center"/>
    </xf>
    <xf numFmtId="0" fontId="40" fillId="6" borderId="40" applyNumberFormat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17" fillId="0" borderId="42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0" fillId="1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11" borderId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46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" fillId="0" borderId="0"/>
    <xf numFmtId="0" fontId="0" fillId="1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8" fillId="11" borderId="0" applyProtection="0">
      <alignment vertical="center"/>
    </xf>
    <xf numFmtId="0" fontId="2" fillId="0" borderId="0" applyProtection="0"/>
    <xf numFmtId="0" fontId="0" fillId="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8" fillId="11" borderId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9" fillId="0" borderId="0" applyProtection="0"/>
    <xf numFmtId="0" fontId="45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8" fillId="15" borderId="0" applyNumberFormat="0" applyBorder="0" applyAlignment="0" applyProtection="0"/>
    <xf numFmtId="0" fontId="0" fillId="9" borderId="0" applyNumberFormat="0" applyBorder="0" applyAlignment="0" applyProtection="0">
      <alignment vertical="center"/>
    </xf>
    <xf numFmtId="0" fontId="48" fillId="10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9" fillId="0" borderId="0" applyProtection="0"/>
    <xf numFmtId="0" fontId="42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1" fontId="12" fillId="0" borderId="11">
      <alignment vertical="center"/>
      <protection locked="0"/>
    </xf>
    <xf numFmtId="0" fontId="47" fillId="5" borderId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2" fillId="0" borderId="0"/>
    <xf numFmtId="0" fontId="0" fillId="2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9" fillId="0" borderId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0" borderId="11" applyProtection="0">
      <alignment horizontal="distributed" vertical="center" wrapText="1"/>
    </xf>
    <xf numFmtId="0" fontId="0" fillId="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42" fillId="7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9" fillId="0" borderId="0" applyProtection="0"/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5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47" fillId="13" borderId="0" applyNumberFormat="0" applyBorder="0" applyAlignment="0" applyProtection="0"/>
    <xf numFmtId="0" fontId="46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2" fillId="0" borderId="0"/>
    <xf numFmtId="0" fontId="46" fillId="8" borderId="0" applyNumberFormat="0" applyBorder="0" applyAlignment="0" applyProtection="0">
      <alignment vertical="center"/>
    </xf>
    <xf numFmtId="0" fontId="51" fillId="4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3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54" fillId="7" borderId="0" applyNumberFormat="0" applyBorder="0" applyAlignment="0" applyProtection="0"/>
    <xf numFmtId="0" fontId="45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2" fillId="0" borderId="0"/>
    <xf numFmtId="0" fontId="46" fillId="8" borderId="0" applyNumberFormat="0" applyBorder="0" applyAlignment="0" applyProtection="0">
      <alignment vertical="center"/>
    </xf>
    <xf numFmtId="0" fontId="48" fillId="6" borderId="0" applyNumberFormat="0" applyBorder="0" applyAlignment="0" applyProtection="0"/>
    <xf numFmtId="0" fontId="42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9" fillId="0" borderId="0" applyProtection="0"/>
    <xf numFmtId="0" fontId="42" fillId="7" borderId="0" applyNumberFormat="0" applyBorder="0" applyAlignment="0" applyProtection="0">
      <alignment vertical="center"/>
    </xf>
    <xf numFmtId="0" fontId="49" fillId="0" borderId="0"/>
    <xf numFmtId="0" fontId="46" fillId="8" borderId="0" applyNumberFormat="0" applyBorder="0" applyAlignment="0" applyProtection="0">
      <alignment vertical="center"/>
    </xf>
    <xf numFmtId="0" fontId="46" fillId="20" borderId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9" fillId="0" borderId="0" applyProtection="0"/>
    <xf numFmtId="0" fontId="2" fillId="0" borderId="0"/>
    <xf numFmtId="0" fontId="49" fillId="0" borderId="0" applyProtection="0"/>
    <xf numFmtId="0" fontId="0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9" fillId="0" borderId="0"/>
    <xf numFmtId="0" fontId="9" fillId="0" borderId="0" applyProtection="0"/>
    <xf numFmtId="0" fontId="0" fillId="13" borderId="0" applyNumberFormat="0" applyBorder="0" applyAlignmen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55" fillId="0" borderId="1">
      <alignment horizontal="left" vertical="center"/>
    </xf>
    <xf numFmtId="0" fontId="49" fillId="0" borderId="0" applyProtection="0"/>
    <xf numFmtId="0" fontId="42" fillId="7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46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9" fillId="0" borderId="0" applyProtection="0"/>
    <xf numFmtId="0" fontId="46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9" fillId="0" borderId="0" applyProtection="0"/>
    <xf numFmtId="0" fontId="2" fillId="0" borderId="0"/>
    <xf numFmtId="0" fontId="42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41" fontId="2" fillId="0" borderId="0" applyProtection="0">
      <alignment vertical="center"/>
    </xf>
    <xf numFmtId="0" fontId="9" fillId="0" borderId="0" applyProtection="0"/>
    <xf numFmtId="0" fontId="54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9" fillId="0" borderId="0" applyProtection="0"/>
    <xf numFmtId="0" fontId="49" fillId="0" borderId="0" applyProtection="0"/>
    <xf numFmtId="0" fontId="45" fillId="22" borderId="0" applyNumberFormat="0" applyBorder="0" applyAlignment="0" applyProtection="0">
      <alignment vertical="center"/>
    </xf>
    <xf numFmtId="0" fontId="49" fillId="0" borderId="0" applyProtection="0"/>
    <xf numFmtId="0" fontId="45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" fillId="0" borderId="0"/>
    <xf numFmtId="0" fontId="46" fillId="20" borderId="0" applyNumberFormat="0" applyBorder="0" applyAlignment="0" applyProtection="0">
      <alignment vertical="center"/>
    </xf>
    <xf numFmtId="0" fontId="9" fillId="0" borderId="0" applyProtection="0"/>
    <xf numFmtId="0" fontId="46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50" fillId="8" borderId="0" applyProtection="0">
      <alignment vertical="center"/>
    </xf>
    <xf numFmtId="0" fontId="49" fillId="0" borderId="0" applyProtection="0"/>
    <xf numFmtId="0" fontId="48" fillId="11" borderId="0" applyNumberFormat="0" applyBorder="0" applyAlignment="0" applyProtection="0"/>
    <xf numFmtId="0" fontId="9" fillId="0" borderId="0" applyProtection="0"/>
    <xf numFmtId="0" fontId="42" fillId="7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6" fillId="0" borderId="43" applyNumberFormat="0" applyFill="0" applyAlignment="0" applyProtection="0">
      <alignment vertical="center"/>
    </xf>
    <xf numFmtId="0" fontId="9" fillId="0" borderId="0" applyProtection="0"/>
    <xf numFmtId="0" fontId="45" fillId="1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9" fillId="0" borderId="0" applyProtection="0"/>
    <xf numFmtId="0" fontId="47" fillId="18" borderId="0" applyNumberFormat="0" applyBorder="0" applyAlignment="0" applyProtection="0"/>
    <xf numFmtId="0" fontId="42" fillId="7" borderId="0" applyNumberFormat="0" applyBorder="0" applyAlignment="0" applyProtection="0">
      <alignment vertical="center"/>
    </xf>
    <xf numFmtId="0" fontId="49" fillId="0" borderId="0" applyProtection="0"/>
    <xf numFmtId="0" fontId="42" fillId="7" borderId="0" applyNumberFormat="0" applyBorder="0" applyAlignment="0" applyProtection="0">
      <alignment vertical="center"/>
    </xf>
    <xf numFmtId="0" fontId="49" fillId="0" borderId="0" applyProtection="0"/>
    <xf numFmtId="0" fontId="46" fillId="20" borderId="0" applyNumberFormat="0" applyBorder="0" applyAlignment="0" applyProtection="0">
      <alignment vertical="center"/>
    </xf>
    <xf numFmtId="0" fontId="49" fillId="0" borderId="0" applyProtection="0"/>
    <xf numFmtId="0" fontId="49" fillId="0" borderId="0" applyProtection="0"/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4" fillId="7" borderId="0" applyNumberFormat="0" applyBorder="0" applyAlignment="0" applyProtection="0"/>
    <xf numFmtId="0" fontId="0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7" fillId="0" borderId="0"/>
    <xf numFmtId="0" fontId="2" fillId="0" borderId="0" applyProtection="0"/>
    <xf numFmtId="0" fontId="47" fillId="5" borderId="0" applyNumberFormat="0" applyBorder="0" applyAlignment="0" applyProtection="0"/>
    <xf numFmtId="0" fontId="46" fillId="8" borderId="0" applyNumberFormat="0" applyBorder="0" applyAlignment="0" applyProtection="0">
      <alignment vertical="center"/>
    </xf>
    <xf numFmtId="0" fontId="48" fillId="17" borderId="0" applyNumberFormat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6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/>
    <xf numFmtId="0" fontId="0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2" fillId="0" borderId="0" applyProtection="0"/>
    <xf numFmtId="0" fontId="0" fillId="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0" fillId="9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" fillId="0" borderId="0"/>
    <xf numFmtId="0" fontId="0" fillId="4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41" fontId="2" fillId="0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54" fillId="7" borderId="0" applyNumberFormat="0" applyBorder="0" applyAlignment="0" applyProtection="0"/>
    <xf numFmtId="0" fontId="42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" fillId="0" borderId="0"/>
    <xf numFmtId="0" fontId="42" fillId="1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42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54" fillId="7" borderId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0" borderId="11" applyProtection="0">
      <alignment horizontal="distributed" vertical="center" wrapText="1"/>
    </xf>
    <xf numFmtId="0" fontId="2" fillId="0" borderId="0"/>
    <xf numFmtId="0" fontId="42" fillId="7" borderId="0" applyNumberFormat="0" applyBorder="0" applyAlignment="0" applyProtection="0">
      <alignment vertical="center"/>
    </xf>
    <xf numFmtId="176" fontId="12" fillId="0" borderId="11">
      <alignment vertical="center"/>
      <protection locked="0"/>
    </xf>
    <xf numFmtId="0" fontId="6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" fillId="0" borderId="0"/>
    <xf numFmtId="0" fontId="46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1" fillId="8" borderId="0" applyNumberFormat="0" applyBorder="0" applyAlignment="0" applyProtection="0"/>
    <xf numFmtId="37" fontId="61" fillId="0" borderId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2" fillId="0" borderId="0" applyProtection="0"/>
    <xf numFmtId="0" fontId="0" fillId="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0" fillId="3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42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8" fillId="15" borderId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20" borderId="0" applyProtection="0">
      <alignment vertical="center"/>
    </xf>
    <xf numFmtId="0" fontId="47" fillId="5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" fillId="0" borderId="0"/>
    <xf numFmtId="0" fontId="0" fillId="24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6" fontId="12" fillId="0" borderId="11">
      <alignment vertical="center"/>
      <protection locked="0"/>
    </xf>
    <xf numFmtId="0" fontId="12" fillId="0" borderId="11" applyProtection="0">
      <alignment horizontal="distributed" vertical="center" wrapText="1"/>
    </xf>
    <xf numFmtId="0" fontId="42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8" fillId="13" borderId="0" applyNumberFormat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4" fillId="7" borderId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0" fillId="20" borderId="0" applyProtection="0">
      <alignment vertical="center"/>
    </xf>
    <xf numFmtId="0" fontId="54" fillId="7" borderId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6" fillId="8" borderId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20" borderId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" fillId="0" borderId="0"/>
    <xf numFmtId="0" fontId="46" fillId="8" borderId="0" applyNumberFormat="0" applyBorder="0" applyAlignment="0" applyProtection="0">
      <alignment vertical="center"/>
    </xf>
    <xf numFmtId="177" fontId="62" fillId="0" borderId="0"/>
    <xf numFmtId="0" fontId="0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4" fillId="11" borderId="0" applyProtection="0">
      <alignment vertical="center"/>
    </xf>
    <xf numFmtId="0" fontId="48" fillId="9" borderId="0" applyNumberFormat="0" applyBorder="0" applyAlignment="0" applyProtection="0"/>
    <xf numFmtId="0" fontId="0" fillId="12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41" fontId="2" fillId="0" borderId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7" fillId="13" borderId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5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6" borderId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2" fillId="0" borderId="0"/>
    <xf numFmtId="0" fontId="0" fillId="1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8" fillId="6" borderId="0" applyNumberFormat="0" applyBorder="0" applyAlignment="0" applyProtection="0"/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0" fillId="8" borderId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4" fillId="7" borderId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7" fillId="5" borderId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9" fillId="0" borderId="0" applyProtection="0"/>
    <xf numFmtId="0" fontId="0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0" borderId="0"/>
    <xf numFmtId="0" fontId="0" fillId="26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3" fillId="13" borderId="0" applyNumberFormat="0" applyBorder="0" applyAlignment="0" applyProtection="0"/>
    <xf numFmtId="0" fontId="0" fillId="1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8" fillId="17" borderId="0" applyNumberFormat="0" applyBorder="0" applyAlignment="0" applyProtection="0"/>
    <xf numFmtId="0" fontId="0" fillId="18" borderId="0" applyNumberFormat="0" applyBorder="0" applyAlignment="0" applyProtection="0">
      <alignment vertical="center"/>
    </xf>
    <xf numFmtId="0" fontId="48" fillId="10" borderId="0" applyNumberFormat="0" applyBorder="0" applyAlignment="0" applyProtection="0"/>
    <xf numFmtId="0" fontId="48" fillId="15" borderId="0" applyNumberFormat="0" applyBorder="0" applyAlignment="0" applyProtection="0"/>
    <xf numFmtId="0" fontId="0" fillId="18" borderId="0" applyNumberFormat="0" applyBorder="0" applyAlignment="0" applyProtection="0">
      <alignment vertical="center"/>
    </xf>
    <xf numFmtId="41" fontId="2" fillId="0" borderId="0" applyProtection="0">
      <alignment vertical="center"/>
    </xf>
    <xf numFmtId="0" fontId="12" fillId="0" borderId="11" applyProtection="0">
      <alignment horizontal="distributed" vertical="center" wrapText="1"/>
    </xf>
    <xf numFmtId="0" fontId="45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6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41" fontId="2" fillId="0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13" borderId="0" applyProtection="0">
      <alignment vertical="center"/>
    </xf>
    <xf numFmtId="0" fontId="2" fillId="0" borderId="0" applyProtection="0"/>
    <xf numFmtId="0" fontId="0" fillId="5" borderId="0" applyNumberFormat="0" applyBorder="0" applyAlignment="0" applyProtection="0">
      <alignment vertical="center"/>
    </xf>
    <xf numFmtId="0" fontId="50" fillId="8" borderId="0" applyProtection="0">
      <alignment vertical="center"/>
    </xf>
    <xf numFmtId="0" fontId="2" fillId="0" borderId="0"/>
    <xf numFmtId="0" fontId="0" fillId="5" borderId="0" applyNumberFormat="0" applyBorder="0" applyAlignment="0" applyProtection="0">
      <alignment vertical="center"/>
    </xf>
    <xf numFmtId="0" fontId="2" fillId="0" borderId="0"/>
    <xf numFmtId="41" fontId="2" fillId="0" borderId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" fillId="0" borderId="0"/>
    <xf numFmtId="0" fontId="46" fillId="8" borderId="0" applyNumberFormat="0" applyBorder="0" applyAlignment="0" applyProtection="0">
      <alignment vertical="center"/>
    </xf>
    <xf numFmtId="0" fontId="47" fillId="5" borderId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8" fillId="8" borderId="0" applyProtection="0">
      <alignment vertical="center"/>
    </xf>
    <xf numFmtId="0" fontId="2" fillId="0" borderId="0"/>
    <xf numFmtId="0" fontId="0" fillId="5" borderId="0" applyNumberFormat="0" applyBorder="0" applyAlignment="0" applyProtection="0">
      <alignment vertical="center"/>
    </xf>
    <xf numFmtId="0" fontId="2" fillId="0" borderId="0"/>
    <xf numFmtId="0" fontId="0" fillId="5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7" fillId="5" borderId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4" fillId="11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8" fillId="23" borderId="0" applyNumberFormat="0" applyBorder="0" applyAlignment="0" applyProtection="0"/>
    <xf numFmtId="0" fontId="46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7" fillId="5" borderId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2" fillId="11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2" fillId="0" borderId="11">
      <alignment horizontal="distributed" vertical="center" wrapText="1"/>
    </xf>
    <xf numFmtId="0" fontId="45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8" fillId="13" borderId="0" applyNumberFormat="0" applyBorder="0" applyAlignment="0" applyProtection="0"/>
    <xf numFmtId="0" fontId="46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64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12" fillId="0" borderId="11" applyProtection="0">
      <alignment horizontal="distributed" vertical="center" wrapText="1"/>
    </xf>
    <xf numFmtId="0" fontId="42" fillId="7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4" borderId="0" applyProtection="0">
      <alignment vertical="center"/>
    </xf>
    <xf numFmtId="0" fontId="50" fillId="20" borderId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0" fillId="20" borderId="0" applyNumberFormat="0" applyBorder="0" applyAlignment="0" applyProtection="0">
      <alignment vertical="center"/>
    </xf>
    <xf numFmtId="0" fontId="47" fillId="13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8" fillId="9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5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20" borderId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12" fillId="0" borderId="11" applyProtection="0">
      <alignment horizontal="distributed" vertical="center" wrapText="1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66" fillId="0" borderId="0" applyProtection="0"/>
    <xf numFmtId="0" fontId="45" fillId="5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7" fillId="5" borderId="0" applyProtection="0">
      <alignment vertical="center"/>
    </xf>
    <xf numFmtId="0" fontId="0" fillId="0" borderId="0" applyFont="0" applyFill="0" applyBorder="0" applyAlignment="0" applyProtection="0"/>
    <xf numFmtId="0" fontId="42" fillId="7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67" fillId="0" borderId="44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/>
    <xf numFmtId="0" fontId="45" fillId="9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2" fillId="0" borderId="0"/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8" fillId="17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178" fontId="0" fillId="0" borderId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" fillId="0" borderId="0"/>
    <xf numFmtId="0" fontId="45" fillId="17" borderId="0" applyNumberFormat="0" applyBorder="0" applyAlignment="0" applyProtection="0">
      <alignment vertical="center"/>
    </xf>
    <xf numFmtId="0" fontId="2" fillId="0" borderId="0"/>
    <xf numFmtId="0" fontId="42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8" fillId="19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" fillId="0" borderId="0"/>
    <xf numFmtId="0" fontId="45" fillId="17" borderId="0" applyNumberFormat="0" applyBorder="0" applyAlignment="0" applyProtection="0">
      <alignment vertical="center"/>
    </xf>
    <xf numFmtId="0" fontId="2" fillId="0" borderId="0"/>
    <xf numFmtId="0" fontId="45" fillId="17" borderId="0" applyNumberFormat="0" applyBorder="0" applyAlignment="0" applyProtection="0">
      <alignment vertical="center"/>
    </xf>
    <xf numFmtId="0" fontId="2" fillId="0" borderId="0"/>
    <xf numFmtId="0" fontId="37" fillId="5" borderId="38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" fillId="0" borderId="0"/>
    <xf numFmtId="0" fontId="46" fillId="20" borderId="0" applyNumberFormat="0" applyBorder="0" applyAlignment="0" applyProtection="0">
      <alignment vertical="center"/>
    </xf>
    <xf numFmtId="0" fontId="48" fillId="11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68" fillId="0" borderId="0" applyProtection="0"/>
    <xf numFmtId="0" fontId="47" fillId="11" borderId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2" fillId="0" borderId="0"/>
    <xf numFmtId="0" fontId="45" fillId="22" borderId="0" applyNumberFormat="0" applyBorder="0" applyAlignment="0" applyProtection="0">
      <alignment vertical="center"/>
    </xf>
    <xf numFmtId="0" fontId="2" fillId="0" borderId="0"/>
    <xf numFmtId="0" fontId="46" fillId="8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8" fillId="19" borderId="0" applyNumberFormat="0" applyBorder="0" applyAlignment="0" applyProtection="0"/>
    <xf numFmtId="0" fontId="2" fillId="0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51" fillId="8" borderId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7" fillId="18" borderId="0" applyNumberFormat="0" applyBorder="0" applyAlignment="0" applyProtection="0"/>
    <xf numFmtId="0" fontId="42" fillId="7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8" fillId="13" borderId="0" applyProtection="0">
      <alignment vertical="center"/>
    </xf>
    <xf numFmtId="0" fontId="46" fillId="20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7" fillId="18" borderId="0" applyProtection="0">
      <alignment vertical="center"/>
    </xf>
    <xf numFmtId="0" fontId="54" fillId="7" borderId="0" applyNumberFormat="0" applyBorder="0" applyAlignment="0" applyProtection="0"/>
    <xf numFmtId="0" fontId="45" fillId="22" borderId="0" applyNumberFormat="0" applyBorder="0" applyAlignment="0" applyProtection="0">
      <alignment vertical="center"/>
    </xf>
    <xf numFmtId="0" fontId="2" fillId="0" borderId="0"/>
    <xf numFmtId="0" fontId="48" fillId="23" borderId="0" applyNumberFormat="0" applyBorder="0" applyAlignment="0" applyProtection="0"/>
    <xf numFmtId="0" fontId="46" fillId="8" borderId="0" applyNumberFormat="0" applyBorder="0" applyAlignment="0" applyProtection="0">
      <alignment vertical="center"/>
    </xf>
    <xf numFmtId="0" fontId="46" fillId="20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8" fillId="9" borderId="0" applyProtection="0">
      <alignment vertical="center"/>
    </xf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Protection="0">
      <alignment vertical="center"/>
    </xf>
    <xf numFmtId="0" fontId="47" fillId="5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7" fillId="18" borderId="0" applyProtection="0">
      <alignment vertical="center"/>
    </xf>
    <xf numFmtId="0" fontId="47" fillId="4" borderId="0" applyNumberFormat="0" applyBorder="0" applyAlignment="0" applyProtection="0"/>
    <xf numFmtId="0" fontId="50" fillId="20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8" fillId="23" borderId="0" applyProtection="0">
      <alignment vertical="center"/>
    </xf>
    <xf numFmtId="0" fontId="2" fillId="0" borderId="0"/>
    <xf numFmtId="0" fontId="48" fillId="19" borderId="0" applyNumberFormat="0" applyBorder="0" applyAlignment="0" applyProtection="0"/>
    <xf numFmtId="0" fontId="42" fillId="7" borderId="0" applyProtection="0">
      <alignment vertical="center"/>
    </xf>
    <xf numFmtId="0" fontId="47" fillId="5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13" borderId="0" applyProtection="0">
      <alignment vertical="center"/>
    </xf>
    <xf numFmtId="0" fontId="48" fillId="6" borderId="0" applyProtection="0">
      <alignment vertical="center"/>
    </xf>
    <xf numFmtId="0" fontId="48" fillId="14" borderId="0" applyNumberFormat="0" applyBorder="0" applyAlignment="0" applyProtection="0"/>
    <xf numFmtId="0" fontId="2" fillId="0" borderId="0"/>
    <xf numFmtId="0" fontId="48" fillId="24" borderId="0" applyNumberFormat="0" applyBorder="0" applyAlignment="0" applyProtection="0"/>
    <xf numFmtId="0" fontId="47" fillId="5" borderId="0" applyNumberFormat="0" applyBorder="0" applyAlignment="0" applyProtection="0"/>
    <xf numFmtId="0" fontId="46" fillId="8" borderId="0" applyNumberFormat="0" applyBorder="0" applyAlignment="0" applyProtection="0">
      <alignment vertical="center"/>
    </xf>
    <xf numFmtId="0" fontId="48" fillId="13" borderId="0" applyProtection="0">
      <alignment vertical="center"/>
    </xf>
    <xf numFmtId="0" fontId="48" fillId="24" borderId="0" applyNumberFormat="0" applyBorder="0" applyAlignment="0" applyProtection="0"/>
    <xf numFmtId="0" fontId="48" fillId="24" borderId="0" applyProtection="0">
      <alignment vertical="center"/>
    </xf>
    <xf numFmtId="0" fontId="0" fillId="0" borderId="0" applyFont="0" applyFill="0" applyBorder="0" applyAlignment="0" applyProtection="0"/>
    <xf numFmtId="179" fontId="62" fillId="0" borderId="0"/>
    <xf numFmtId="0" fontId="46" fillId="8" borderId="0" applyNumberFormat="0" applyBorder="0" applyAlignment="0" applyProtection="0">
      <alignment vertical="center"/>
    </xf>
    <xf numFmtId="0" fontId="48" fillId="6" borderId="0" applyNumberFormat="0" applyBorder="0" applyAlignment="0" applyProtection="0"/>
    <xf numFmtId="0" fontId="2" fillId="0" borderId="0"/>
    <xf numFmtId="0" fontId="48" fillId="10" borderId="0" applyNumberFormat="0" applyBorder="0" applyAlignment="0" applyProtection="0"/>
    <xf numFmtId="0" fontId="42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8" fillId="17" borderId="0" applyProtection="0">
      <alignment vertical="center"/>
    </xf>
    <xf numFmtId="0" fontId="47" fillId="5" borderId="0" applyNumberFormat="0" applyBorder="0" applyAlignment="0" applyProtection="0"/>
    <xf numFmtId="0" fontId="45" fillId="24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/>
    <xf numFmtId="0" fontId="48" fillId="8" borderId="0" applyProtection="0">
      <alignment vertical="center"/>
    </xf>
    <xf numFmtId="0" fontId="48" fillId="10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7" fillId="11" borderId="0" applyNumberFormat="0" applyBorder="0" applyAlignment="0" applyProtection="0"/>
    <xf numFmtId="0" fontId="42" fillId="7" borderId="0" applyNumberFormat="0" applyBorder="0" applyAlignment="0" applyProtection="0">
      <alignment vertical="center"/>
    </xf>
    <xf numFmtId="0" fontId="47" fillId="11" borderId="0" applyNumberFormat="0" applyBorder="0" applyAlignment="0" applyProtection="0"/>
    <xf numFmtId="0" fontId="47" fillId="11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8" fillId="11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48" fillId="11" borderId="0" applyNumberFormat="0" applyBorder="0" applyAlignment="0" applyProtection="0"/>
    <xf numFmtId="0" fontId="47" fillId="5" borderId="0" applyProtection="0">
      <alignment vertical="center"/>
    </xf>
    <xf numFmtId="0" fontId="47" fillId="4" borderId="0" applyProtection="0">
      <alignment vertical="center"/>
    </xf>
    <xf numFmtId="0" fontId="48" fillId="9" borderId="0" applyNumberFormat="0" applyBorder="0" applyAlignment="0" applyProtection="0"/>
    <xf numFmtId="0" fontId="46" fillId="8" borderId="0" applyNumberFormat="0" applyBorder="0" applyAlignment="0" applyProtection="0">
      <alignment vertical="center"/>
    </xf>
    <xf numFmtId="0" fontId="48" fillId="25" borderId="0" applyNumberFormat="0" applyBorder="0" applyAlignment="0" applyProtection="0"/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180" fontId="69" fillId="0" borderId="0" applyFill="0" applyBorder="0" applyAlignment="0"/>
    <xf numFmtId="0" fontId="42" fillId="7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42" fillId="7" borderId="0" applyNumberFormat="0" applyBorder="0" applyAlignment="0" applyProtection="0">
      <alignment vertical="center"/>
    </xf>
    <xf numFmtId="0" fontId="50" fillId="20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2" fillId="7" borderId="0" applyNumberFormat="0" applyBorder="0" applyAlignment="0" applyProtection="0">
      <alignment vertical="center"/>
    </xf>
    <xf numFmtId="183" fontId="62" fillId="0" borderId="0"/>
    <xf numFmtId="0" fontId="0" fillId="0" borderId="0">
      <alignment vertical="center"/>
    </xf>
    <xf numFmtId="2" fontId="66" fillId="0" borderId="0" applyProtection="0"/>
    <xf numFmtId="0" fontId="55" fillId="0" borderId="45" applyNumberFormat="0" applyAlignment="0" applyProtection="0">
      <alignment horizontal="left" vertical="center"/>
    </xf>
    <xf numFmtId="0" fontId="55" fillId="0" borderId="0" applyProtection="0"/>
    <xf numFmtId="0" fontId="51" fillId="8" borderId="0" applyProtection="0">
      <alignment vertical="center"/>
    </xf>
    <xf numFmtId="0" fontId="2" fillId="0" borderId="0"/>
    <xf numFmtId="43" fontId="0" fillId="0" borderId="0" applyFont="0" applyFill="0" applyBorder="0" applyAlignment="0" applyProtection="0">
      <alignment vertical="center"/>
    </xf>
    <xf numFmtId="0" fontId="63" fillId="3" borderId="11" applyNumberFormat="0" applyBorder="0" applyAlignment="0" applyProtection="0"/>
    <xf numFmtId="0" fontId="71" fillId="0" borderId="0"/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72" fillId="0" borderId="0"/>
    <xf numFmtId="10" fontId="0" fillId="0" borderId="0" applyFont="0" applyFill="0" applyBorder="0" applyAlignment="0" applyProtection="0"/>
    <xf numFmtId="0" fontId="42" fillId="7" borderId="0" applyNumberFormat="0" applyBorder="0" applyAlignment="0" applyProtection="0">
      <alignment vertical="center"/>
    </xf>
    <xf numFmtId="0" fontId="2" fillId="0" borderId="0">
      <alignment vertical="center"/>
    </xf>
    <xf numFmtId="1" fontId="49" fillId="0" borderId="0"/>
    <xf numFmtId="0" fontId="54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70" fillId="0" borderId="0" applyNumberFormat="0" applyFill="0" applyBorder="0" applyAlignment="0" applyProtection="0"/>
    <xf numFmtId="0" fontId="42" fillId="7" borderId="0" applyNumberFormat="0" applyBorder="0" applyAlignment="0" applyProtection="0">
      <alignment vertical="center"/>
    </xf>
    <xf numFmtId="0" fontId="66" fillId="0" borderId="46" applyProtection="0"/>
    <xf numFmtId="9" fontId="0" fillId="0" borderId="0" applyFon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9" fontId="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9" fontId="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73" fillId="0" borderId="47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2" fillId="0" borderId="11">
      <alignment horizontal="distributed" vertical="center" wrapText="1"/>
    </xf>
    <xf numFmtId="0" fontId="12" fillId="0" borderId="11" applyProtection="0">
      <alignment horizontal="distributed" vertical="center" wrapText="1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12" fillId="0" borderId="11" applyProtection="0">
      <alignment horizontal="distributed" vertical="center" wrapText="1"/>
    </xf>
    <xf numFmtId="0" fontId="12" fillId="0" borderId="11" applyProtection="0">
      <alignment horizontal="distributed" vertical="center" wrapText="1"/>
    </xf>
    <xf numFmtId="0" fontId="46" fillId="8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50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1" fillId="4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1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0" fillId="8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0" fillId="8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0" fillId="8" borderId="0" applyProtection="0">
      <alignment vertical="center"/>
    </xf>
    <xf numFmtId="0" fontId="50" fillId="8" borderId="0" applyProtection="0">
      <alignment vertical="center"/>
    </xf>
    <xf numFmtId="0" fontId="50" fillId="8" borderId="0" applyProtection="0">
      <alignment vertical="center"/>
    </xf>
    <xf numFmtId="0" fontId="50" fillId="20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46" fillId="8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0" fillId="8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2" fillId="11" borderId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4" fillId="7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2" fillId="0" borderId="0"/>
    <xf numFmtId="0" fontId="60" fillId="11" borderId="0" applyNumberFormat="0" applyBorder="0" applyAlignment="0" applyProtection="0">
      <alignment vertical="center"/>
    </xf>
    <xf numFmtId="0" fontId="2" fillId="0" borderId="0"/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9" fillId="0" borderId="0"/>
    <xf numFmtId="0" fontId="46" fillId="20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54" fillId="7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20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20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20" borderId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0" fillId="20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46" fillId="8" borderId="0" applyNumberFormat="0" applyBorder="0" applyAlignment="0" applyProtection="0">
      <alignment vertical="center"/>
    </xf>
    <xf numFmtId="176" fontId="12" fillId="0" borderId="11">
      <alignment vertical="center"/>
      <protection locked="0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42" fillId="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51" fillId="8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3" fillId="0" borderId="0">
      <alignment vertical="center"/>
    </xf>
    <xf numFmtId="0" fontId="17" fillId="0" borderId="48" applyNumberFormat="0" applyFill="0" applyAlignment="0" applyProtection="0">
      <alignment vertical="center"/>
    </xf>
    <xf numFmtId="0" fontId="54" fillId="7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41" fontId="2" fillId="0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" fillId="0" borderId="0"/>
    <xf numFmtId="0" fontId="45" fillId="22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50" fillId="8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0" fillId="8" borderId="0" applyProtection="0">
      <alignment vertical="center"/>
    </xf>
    <xf numFmtId="0" fontId="50" fillId="8" borderId="0" applyProtection="0">
      <alignment vertical="center"/>
    </xf>
    <xf numFmtId="0" fontId="50" fillId="8" borderId="0" applyProtection="0">
      <alignment vertical="center"/>
    </xf>
    <xf numFmtId="0" fontId="50" fillId="8" borderId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2" fillId="0" borderId="0" applyProtection="0"/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41" fontId="2" fillId="0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22" fillId="28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41" fontId="2" fillId="0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" fillId="0" borderId="0"/>
    <xf numFmtId="0" fontId="46" fillId="8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65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64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4" fillId="11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11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41" fontId="2" fillId="0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2" fillId="0" borderId="0"/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9" fillId="0" borderId="0"/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11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4" fillId="7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4" fillId="7" borderId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2" fillId="0" borderId="0"/>
    <xf numFmtId="0" fontId="42" fillId="11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7" fontId="0" fillId="0" borderId="0" applyFont="0" applyFill="0" applyBorder="0" applyAlignment="0" applyProtection="0">
      <alignment vertical="center"/>
    </xf>
    <xf numFmtId="0" fontId="42" fillId="11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2" fillId="0" borderId="0"/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64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7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2" fillId="0" borderId="0"/>
    <xf numFmtId="0" fontId="42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3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5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 applyProtection="0"/>
    <xf numFmtId="0" fontId="2" fillId="0" borderId="0"/>
    <xf numFmtId="0" fontId="2" fillId="0" borderId="0">
      <alignment vertical="center"/>
    </xf>
    <xf numFmtId="0" fontId="54" fillId="11" borderId="0" applyNumberFormat="0" applyBorder="0" applyAlignment="0" applyProtection="0">
      <alignment vertical="center"/>
    </xf>
    <xf numFmtId="0" fontId="2" fillId="0" borderId="0"/>
    <xf numFmtId="0" fontId="54" fillId="11" borderId="0" applyNumberFormat="0" applyBorder="0" applyAlignment="0" applyProtection="0">
      <alignment vertical="center"/>
    </xf>
    <xf numFmtId="1" fontId="12" fillId="0" borderId="11">
      <alignment vertical="center"/>
      <protection locked="0"/>
    </xf>
    <xf numFmtId="0" fontId="42" fillId="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 applyProtection="0">
      <alignment vertical="center"/>
    </xf>
    <xf numFmtId="0" fontId="2" fillId="0" borderId="0">
      <alignment vertical="center"/>
    </xf>
    <xf numFmtId="0" fontId="42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" fillId="0" borderId="0"/>
    <xf numFmtId="0" fontId="42" fillId="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42" fillId="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7" borderId="0" applyNumberFormat="0" applyBorder="0" applyAlignment="0" applyProtection="0">
      <alignment vertical="center"/>
    </xf>
    <xf numFmtId="0" fontId="69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2" fillId="7" borderId="0" applyNumberFormat="0" applyBorder="0" applyAlignment="0" applyProtection="0">
      <alignment vertical="center"/>
    </xf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42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54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9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42" fillId="7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2" fillId="0" borderId="0"/>
    <xf numFmtId="0" fontId="42" fillId="7" borderId="0" applyNumberFormat="0" applyBorder="0" applyAlignment="0" applyProtection="0">
      <alignment vertical="center"/>
    </xf>
    <xf numFmtId="0" fontId="2" fillId="0" borderId="0"/>
    <xf numFmtId="0" fontId="42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7" borderId="0" applyNumberFormat="0" applyBorder="0" applyAlignment="0" applyProtection="0">
      <alignment vertical="center"/>
    </xf>
    <xf numFmtId="0" fontId="2" fillId="0" borderId="0" applyProtection="0"/>
    <xf numFmtId="0" fontId="5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 applyProtection="0"/>
    <xf numFmtId="0" fontId="2" fillId="0" borderId="0">
      <alignment vertical="center"/>
    </xf>
    <xf numFmtId="0" fontId="42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2" fillId="29" borderId="0" applyProtection="0">
      <alignment vertical="center"/>
    </xf>
    <xf numFmtId="0" fontId="0" fillId="0" borderId="0" applyProtection="0">
      <alignment vertical="center"/>
    </xf>
    <xf numFmtId="0" fontId="5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42" fillId="7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2" fillId="0" borderId="0"/>
    <xf numFmtId="0" fontId="0" fillId="0" borderId="0" applyNumberFormat="0" applyFont="0" applyFill="0" applyBorder="0" applyAlignment="0" applyProtection="0"/>
    <xf numFmtId="0" fontId="4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11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 applyProtection="0"/>
    <xf numFmtId="0" fontId="2" fillId="0" borderId="0" applyProtection="0"/>
    <xf numFmtId="0" fontId="42" fillId="7" borderId="0" applyNumberFormat="0" applyBorder="0" applyAlignment="0" applyProtection="0">
      <alignment vertical="center"/>
    </xf>
    <xf numFmtId="0" fontId="2" fillId="0" borderId="0"/>
    <xf numFmtId="0" fontId="42" fillId="7" borderId="0" applyNumberFormat="0" applyBorder="0" applyAlignment="0" applyProtection="0">
      <alignment vertical="center"/>
    </xf>
    <xf numFmtId="0" fontId="2" fillId="0" borderId="0"/>
    <xf numFmtId="0" fontId="42" fillId="7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0" fillId="0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>
      <alignment vertical="center"/>
    </xf>
    <xf numFmtId="0" fontId="53" fillId="0" borderId="0">
      <alignment vertical="center"/>
    </xf>
    <xf numFmtId="0" fontId="60" fillId="11" borderId="0" applyNumberFormat="0" applyBorder="0" applyAlignment="0" applyProtection="0">
      <alignment vertical="center"/>
    </xf>
    <xf numFmtId="0" fontId="54" fillId="7" borderId="0" applyNumberFormat="0" applyBorder="0" applyAlignment="0" applyProtection="0"/>
    <xf numFmtId="0" fontId="54" fillId="7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4" fillId="7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4" fillId="7" borderId="0" applyProtection="0">
      <alignment vertical="center"/>
    </xf>
    <xf numFmtId="0" fontId="54" fillId="7" borderId="0" applyProtection="0">
      <alignment vertical="center"/>
    </xf>
    <xf numFmtId="0" fontId="54" fillId="7" borderId="0" applyProtection="0">
      <alignment vertical="center"/>
    </xf>
    <xf numFmtId="0" fontId="54" fillId="11" borderId="0" applyProtection="0">
      <alignment vertical="center"/>
    </xf>
    <xf numFmtId="0" fontId="54" fillId="11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41" fontId="2" fillId="0" borderId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/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/>
    <xf numFmtId="0" fontId="42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/>
    <xf numFmtId="0" fontId="60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1" borderId="0" applyProtection="0">
      <alignment vertical="center"/>
    </xf>
    <xf numFmtId="0" fontId="42" fillId="11" borderId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/>
    <xf numFmtId="0" fontId="42" fillId="7" borderId="0" applyNumberFormat="0" applyBorder="0" applyAlignment="0" applyProtection="0">
      <alignment vertical="center"/>
    </xf>
    <xf numFmtId="0" fontId="54" fillId="7" borderId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41" fontId="2" fillId="0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4" fillId="7" borderId="0" applyProtection="0">
      <alignment vertical="center"/>
    </xf>
    <xf numFmtId="0" fontId="54" fillId="7" borderId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176" fontId="12" fillId="0" borderId="11">
      <alignment vertical="center"/>
      <protection locked="0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9" fillId="0" borderId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54" fillId="7" borderId="0" applyNumberFormat="0" applyBorder="0" applyAlignment="0" applyProtection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1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4" fillId="0" borderId="0">
      <alignment vertical="center"/>
    </xf>
    <xf numFmtId="185" fontId="0" fillId="0" borderId="0" applyFont="0" applyFill="0" applyBorder="0" applyAlignment="0" applyProtection="0"/>
    <xf numFmtId="0" fontId="76" fillId="13" borderId="38" applyNumberFormat="0" applyAlignment="0" applyProtection="0">
      <alignment vertical="center"/>
    </xf>
    <xf numFmtId="0" fontId="40" fillId="6" borderId="4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7" fillId="0" borderId="41" applyNumberFormat="0" applyFill="0" applyAlignment="0" applyProtection="0">
      <alignment vertical="center"/>
    </xf>
    <xf numFmtId="186" fontId="0" fillId="0" borderId="0" applyFont="0" applyFill="0" applyBorder="0" applyAlignment="0" applyProtection="0"/>
    <xf numFmtId="187" fontId="0" fillId="0" borderId="0" applyFont="0" applyFill="0" applyBorder="0" applyAlignment="0" applyProtection="0"/>
    <xf numFmtId="188" fontId="0" fillId="0" borderId="0" applyFont="0" applyFill="0" applyBorder="0" applyAlignment="0" applyProtection="0"/>
    <xf numFmtId="0" fontId="62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189" fontId="78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190" fontId="0" fillId="0" borderId="0" applyFont="0" applyFill="0" applyBorder="0" applyAlignment="0" applyProtection="0"/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0" fontId="45" fillId="6" borderId="0" applyNumberFormat="0" applyBorder="0" applyAlignment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41" fontId="2" fillId="0" borderId="0" applyProtection="0">
      <alignment vertical="center"/>
    </xf>
    <xf numFmtId="191" fontId="2" fillId="0" borderId="0" applyProtection="0">
      <alignment vertical="center"/>
    </xf>
    <xf numFmtId="43" fontId="0" fillId="0" borderId="0" applyFont="0" applyFill="0" applyBorder="0" applyAlignment="0" applyProtection="0"/>
    <xf numFmtId="0" fontId="79" fillId="0" borderId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Protection="0">
      <alignment vertical="center"/>
    </xf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Protection="0">
      <alignment vertical="center"/>
    </xf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Protection="0">
      <alignment vertical="center"/>
    </xf>
    <xf numFmtId="0" fontId="22" fillId="30" borderId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8" fillId="13" borderId="39" applyNumberFormat="0" applyAlignment="0" applyProtection="0">
      <alignment vertical="center"/>
    </xf>
    <xf numFmtId="1" fontId="12" fillId="0" borderId="11">
      <alignment vertical="center"/>
      <protection locked="0"/>
    </xf>
    <xf numFmtId="1" fontId="12" fillId="0" borderId="11">
      <alignment vertical="center"/>
      <protection locked="0"/>
    </xf>
    <xf numFmtId="1" fontId="12" fillId="0" borderId="11">
      <alignment vertical="center"/>
      <protection locked="0"/>
    </xf>
    <xf numFmtId="1" fontId="12" fillId="0" borderId="11">
      <alignment vertical="center"/>
      <protection locked="0"/>
    </xf>
    <xf numFmtId="1" fontId="12" fillId="0" borderId="11">
      <alignment vertical="center"/>
      <protection locked="0"/>
    </xf>
    <xf numFmtId="1" fontId="12" fillId="0" borderId="11">
      <alignment vertical="center"/>
      <protection locked="0"/>
    </xf>
    <xf numFmtId="1" fontId="12" fillId="0" borderId="11">
      <alignment vertical="center"/>
      <protection locked="0"/>
    </xf>
    <xf numFmtId="1" fontId="12" fillId="0" borderId="11">
      <alignment vertical="center"/>
      <protection locked="0"/>
    </xf>
    <xf numFmtId="1" fontId="12" fillId="0" borderId="11">
      <alignment vertical="center"/>
      <protection locked="0"/>
    </xf>
    <xf numFmtId="0" fontId="80" fillId="0" borderId="0"/>
    <xf numFmtId="176" fontId="12" fillId="0" borderId="11">
      <alignment vertical="center"/>
      <protection locked="0"/>
    </xf>
    <xf numFmtId="176" fontId="12" fillId="0" borderId="11">
      <alignment vertical="center"/>
      <protection locked="0"/>
    </xf>
    <xf numFmtId="176" fontId="12" fillId="0" borderId="11">
      <alignment vertical="center"/>
      <protection locked="0"/>
    </xf>
    <xf numFmtId="176" fontId="12" fillId="0" borderId="11">
      <alignment vertical="center"/>
      <protection locked="0"/>
    </xf>
    <xf numFmtId="176" fontId="12" fillId="0" borderId="11">
      <alignment vertical="center"/>
      <protection locked="0"/>
    </xf>
    <xf numFmtId="176" fontId="12" fillId="0" borderId="11">
      <alignment vertical="center"/>
      <protection locked="0"/>
    </xf>
    <xf numFmtId="176" fontId="12" fillId="0" borderId="11">
      <alignment vertical="center"/>
      <protection locked="0"/>
    </xf>
    <xf numFmtId="0" fontId="49" fillId="0" borderId="0" applyProtection="0"/>
    <xf numFmtId="0" fontId="9" fillId="0" borderId="0" applyProtection="0"/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81" fillId="0" borderId="0"/>
  </cellStyleXfs>
  <cellXfs count="507">
    <xf numFmtId="0" fontId="0" fillId="0" borderId="0" xfId="0">
      <alignment vertical="center"/>
    </xf>
    <xf numFmtId="0" fontId="0" fillId="2" borderId="0" xfId="0" applyFill="1">
      <alignment vertical="center"/>
    </xf>
    <xf numFmtId="3" fontId="1" fillId="0" borderId="0" xfId="350" applyNumberFormat="1" applyFont="1" applyFill="1" applyAlignment="1" applyProtection="1">
      <alignment vertical="center"/>
    </xf>
    <xf numFmtId="0" fontId="2" fillId="2" borderId="0" xfId="350" applyFill="1" applyBorder="1" applyAlignment="1">
      <alignment vertical="center"/>
    </xf>
    <xf numFmtId="0" fontId="3" fillId="0" borderId="0" xfId="148" applyFont="1" applyFill="1" applyAlignment="1">
      <alignment horizontal="center" vertical="center"/>
    </xf>
    <xf numFmtId="0" fontId="3" fillId="2" borderId="0" xfId="148" applyFont="1" applyFill="1" applyAlignment="1">
      <alignment horizontal="center" vertical="center"/>
    </xf>
    <xf numFmtId="0" fontId="4" fillId="0" borderId="0" xfId="148" applyFont="1" applyAlignment="1">
      <alignment vertical="center" wrapText="1"/>
    </xf>
    <xf numFmtId="0" fontId="4" fillId="2" borderId="0" xfId="148" applyFont="1" applyFill="1" applyAlignment="1">
      <alignment horizontal="right" vertical="center" wrapText="1"/>
    </xf>
    <xf numFmtId="0" fontId="5" fillId="0" borderId="1" xfId="148" applyFont="1" applyBorder="1" applyAlignment="1">
      <alignment horizontal="center" vertical="center" wrapText="1"/>
    </xf>
    <xf numFmtId="0" fontId="5" fillId="2" borderId="2" xfId="148" applyFont="1" applyFill="1" applyBorder="1" applyAlignment="1">
      <alignment horizontal="center" vertical="center" wrapText="1"/>
    </xf>
    <xf numFmtId="192" fontId="5" fillId="0" borderId="0" xfId="148" applyNumberFormat="1" applyFont="1" applyBorder="1" applyAlignment="1">
      <alignment vertical="center" wrapText="1"/>
    </xf>
    <xf numFmtId="193" fontId="5" fillId="2" borderId="3" xfId="148" applyNumberFormat="1" applyFont="1" applyFill="1" applyBorder="1" applyAlignment="1">
      <alignment horizontal="center" vertical="center"/>
    </xf>
    <xf numFmtId="0" fontId="5" fillId="0" borderId="0" xfId="148" applyFont="1" applyBorder="1" applyAlignment="1">
      <alignment vertical="center" wrapText="1"/>
    </xf>
    <xf numFmtId="0" fontId="5" fillId="0" borderId="0" xfId="148" applyFont="1" applyBorder="1">
      <alignment vertical="center"/>
    </xf>
    <xf numFmtId="0" fontId="5" fillId="0" borderId="4" xfId="148" applyFont="1" applyBorder="1" applyAlignment="1">
      <alignment vertical="center" wrapText="1"/>
    </xf>
    <xf numFmtId="193" fontId="5" fillId="2" borderId="5" xfId="148" applyNumberFormat="1" applyFont="1" applyFill="1" applyBorder="1" applyAlignment="1">
      <alignment horizontal="center" vertical="center"/>
    </xf>
    <xf numFmtId="0" fontId="5" fillId="0" borderId="6" xfId="148" applyFont="1" applyFill="1" applyBorder="1" applyAlignment="1">
      <alignment vertical="center" wrapText="1"/>
    </xf>
    <xf numFmtId="193" fontId="5" fillId="2" borderId="7" xfId="148" applyNumberFormat="1" applyFont="1" applyFill="1" applyBorder="1" applyAlignment="1">
      <alignment horizontal="center" vertical="center"/>
    </xf>
    <xf numFmtId="0" fontId="5" fillId="0" borderId="4" xfId="148" applyFont="1" applyBorder="1" applyAlignment="1">
      <alignment vertical="center" wrapText="1"/>
    </xf>
    <xf numFmtId="0" fontId="6" fillId="0" borderId="0" xfId="1684" applyFont="1" applyFill="1"/>
    <xf numFmtId="0" fontId="0" fillId="0" borderId="0" xfId="1403" applyFont="1" applyFill="1" applyAlignment="1">
      <alignment vertical="center"/>
    </xf>
    <xf numFmtId="0" fontId="5" fillId="0" borderId="0" xfId="1684" applyFont="1" applyFill="1" applyBorder="1"/>
    <xf numFmtId="0" fontId="7" fillId="0" borderId="0" xfId="1684" applyFont="1" applyFill="1" applyBorder="1" applyAlignment="1">
      <alignment vertical="center"/>
    </xf>
    <xf numFmtId="0" fontId="7" fillId="0" borderId="0" xfId="1684" applyFont="1" applyFill="1" applyBorder="1"/>
    <xf numFmtId="0" fontId="7" fillId="0" borderId="0" xfId="1403" applyFont="1" applyFill="1" applyBorder="1" applyAlignment="1">
      <alignment vertical="center"/>
    </xf>
    <xf numFmtId="0" fontId="8" fillId="0" borderId="0" xfId="1403" applyFont="1" applyFill="1" applyBorder="1" applyAlignment="1">
      <alignment vertical="center"/>
    </xf>
    <xf numFmtId="1" fontId="0" fillId="0" borderId="0" xfId="1403" applyNumberFormat="1" applyFont="1" applyFill="1" applyAlignment="1">
      <alignment vertical="center"/>
    </xf>
    <xf numFmtId="1" fontId="0" fillId="2" borderId="0" xfId="1403" applyNumberFormat="1" applyFont="1" applyFill="1" applyAlignment="1">
      <alignment horizontal="center" vertical="center" wrapText="1"/>
    </xf>
    <xf numFmtId="1" fontId="0" fillId="0" borderId="0" xfId="1403" applyNumberFormat="1" applyFont="1" applyFill="1" applyAlignment="1">
      <alignment horizontal="center" vertical="center" wrapText="1"/>
    </xf>
    <xf numFmtId="0" fontId="9" fillId="0" borderId="0" xfId="1684" applyFill="1" applyAlignment="1">
      <alignment vertical="center"/>
    </xf>
    <xf numFmtId="0" fontId="9" fillId="0" borderId="0" xfId="1684" applyFill="1"/>
    <xf numFmtId="1" fontId="10" fillId="0" borderId="0" xfId="1403" applyNumberFormat="1" applyFont="1" applyFill="1" applyAlignment="1">
      <alignment vertical="center"/>
    </xf>
    <xf numFmtId="1" fontId="3" fillId="0" borderId="0" xfId="1403" applyNumberFormat="1" applyFont="1" applyFill="1" applyAlignment="1">
      <alignment horizontal="center" vertical="center"/>
    </xf>
    <xf numFmtId="1" fontId="3" fillId="2" borderId="0" xfId="1403" applyNumberFormat="1" applyFont="1" applyFill="1" applyAlignment="1">
      <alignment horizontal="center" vertical="center" wrapText="1"/>
    </xf>
    <xf numFmtId="1" fontId="3" fillId="0" borderId="0" xfId="1403" applyNumberFormat="1" applyFont="1" applyFill="1" applyAlignment="1">
      <alignment horizontal="center" vertical="center" wrapText="1"/>
    </xf>
    <xf numFmtId="0" fontId="11" fillId="0" borderId="0" xfId="1403" applyFont="1" applyFill="1" applyAlignment="1">
      <alignment vertical="center"/>
    </xf>
    <xf numFmtId="0" fontId="6" fillId="0" borderId="0" xfId="1684" applyFont="1" applyFill="1" applyAlignment="1">
      <alignment vertical="center"/>
    </xf>
    <xf numFmtId="1" fontId="12" fillId="0" borderId="0" xfId="1403" applyNumberFormat="1" applyFont="1" applyFill="1" applyAlignment="1">
      <alignment horizontal="left" vertical="center"/>
    </xf>
    <xf numFmtId="1" fontId="12" fillId="2" borderId="0" xfId="1403" applyNumberFormat="1" applyFont="1" applyFill="1" applyAlignment="1">
      <alignment horizontal="center" vertical="center" wrapText="1"/>
    </xf>
    <xf numFmtId="0" fontId="12" fillId="2" borderId="0" xfId="1403" applyFont="1" applyFill="1" applyAlignment="1">
      <alignment horizontal="right" vertical="center" wrapText="1"/>
    </xf>
    <xf numFmtId="0" fontId="12" fillId="0" borderId="0" xfId="1403" applyFont="1" applyFill="1" applyAlignment="1">
      <alignment horizontal="right" vertical="center" wrapText="1"/>
    </xf>
    <xf numFmtId="1" fontId="5" fillId="0" borderId="1" xfId="1684" applyNumberFormat="1" applyFont="1" applyFill="1" applyBorder="1" applyAlignment="1">
      <alignment horizontal="center" vertical="center" shrinkToFit="1"/>
    </xf>
    <xf numFmtId="3" fontId="5" fillId="0" borderId="8" xfId="1612" applyNumberFormat="1" applyFont="1" applyFill="1" applyBorder="1" applyAlignment="1" applyProtection="1">
      <alignment horizontal="center" vertical="center" wrapText="1"/>
    </xf>
    <xf numFmtId="3" fontId="5" fillId="2" borderId="9" xfId="1612" applyNumberFormat="1" applyFont="1" applyFill="1" applyBorder="1" applyAlignment="1" applyProtection="1">
      <alignment horizontal="center" vertical="center" wrapText="1"/>
    </xf>
    <xf numFmtId="10" fontId="5" fillId="0" borderId="1" xfId="1612" applyNumberFormat="1" applyFont="1" applyFill="1" applyBorder="1" applyAlignment="1" applyProtection="1">
      <alignment horizontal="center" vertical="center" wrapText="1"/>
    </xf>
    <xf numFmtId="0" fontId="5" fillId="0" borderId="0" xfId="1684" applyFont="1" applyFill="1" applyBorder="1" applyAlignment="1">
      <alignment vertical="center"/>
    </xf>
    <xf numFmtId="1" fontId="5" fillId="0" borderId="0" xfId="1403" applyNumberFormat="1" applyFont="1" applyFill="1" applyBorder="1" applyAlignment="1">
      <alignment vertical="center" shrinkToFit="1"/>
    </xf>
    <xf numFmtId="194" fontId="5" fillId="2" borderId="10" xfId="1684" applyNumberFormat="1" applyFont="1" applyFill="1" applyBorder="1" applyAlignment="1">
      <alignment horizontal="center" vertical="center"/>
    </xf>
    <xf numFmtId="195" fontId="5" fillId="0" borderId="0" xfId="1403" applyNumberFormat="1" applyFont="1" applyFill="1" applyBorder="1" applyAlignment="1">
      <alignment horizontal="center" vertical="center"/>
    </xf>
    <xf numFmtId="0" fontId="5" fillId="0" borderId="0" xfId="1403" applyNumberFormat="1" applyFont="1" applyFill="1" applyBorder="1" applyAlignment="1" applyProtection="1">
      <alignment horizontal="left" vertical="center" shrinkToFit="1"/>
    </xf>
    <xf numFmtId="0" fontId="12" fillId="0" borderId="0" xfId="1403" applyNumberFormat="1" applyFont="1" applyFill="1" applyBorder="1" applyAlignment="1" applyProtection="1">
      <alignment horizontal="left" vertical="center" shrinkToFit="1"/>
    </xf>
    <xf numFmtId="194" fontId="8" fillId="2" borderId="10" xfId="1403" applyNumberFormat="1" applyFont="1" applyFill="1" applyBorder="1" applyAlignment="1">
      <alignment horizontal="center" vertical="center"/>
    </xf>
    <xf numFmtId="9" fontId="5" fillId="0" borderId="3" xfId="3" applyNumberFormat="1" applyFont="1" applyFill="1" applyBorder="1" applyAlignment="1" applyProtection="1">
      <alignment horizontal="center" vertical="center"/>
    </xf>
    <xf numFmtId="10" fontId="5" fillId="0" borderId="0" xfId="1403" applyNumberFormat="1" applyFont="1" applyFill="1" applyBorder="1" applyAlignment="1">
      <alignment horizontal="center" vertical="center"/>
    </xf>
    <xf numFmtId="194" fontId="5" fillId="2" borderId="10" xfId="1749" applyNumberFormat="1" applyFont="1" applyFill="1" applyBorder="1" applyAlignment="1">
      <alignment horizontal="center" vertical="center"/>
    </xf>
    <xf numFmtId="193" fontId="5" fillId="0" borderId="1" xfId="1152" applyNumberFormat="1" applyFont="1" applyFill="1" applyBorder="1" applyAlignment="1">
      <alignment horizontal="center" vertical="center" shrinkToFit="1"/>
    </xf>
    <xf numFmtId="194" fontId="5" fillId="2" borderId="11" xfId="1403" applyNumberFormat="1" applyFont="1" applyFill="1" applyBorder="1" applyAlignment="1">
      <alignment horizontal="center" vertical="center"/>
    </xf>
    <xf numFmtId="9" fontId="5" fillId="0" borderId="2" xfId="3" applyNumberFormat="1" applyFont="1" applyFill="1" applyBorder="1" applyAlignment="1" applyProtection="1">
      <alignment horizontal="center" vertical="center"/>
    </xf>
    <xf numFmtId="193" fontId="5" fillId="0" borderId="0" xfId="1152" applyNumberFormat="1" applyFont="1" applyFill="1" applyBorder="1" applyAlignment="1">
      <alignment horizontal="center" vertical="center" shrinkToFit="1"/>
    </xf>
    <xf numFmtId="194" fontId="5" fillId="2" borderId="10" xfId="1403" applyNumberFormat="1" applyFont="1" applyFill="1" applyBorder="1" applyAlignment="1">
      <alignment horizontal="center" vertical="center"/>
    </xf>
    <xf numFmtId="194" fontId="5" fillId="2" borderId="10" xfId="1750" applyNumberFormat="1" applyFont="1" applyFill="1" applyBorder="1" applyAlignment="1">
      <alignment horizontal="center" vertical="center"/>
    </xf>
    <xf numFmtId="1" fontId="5" fillId="0" borderId="0" xfId="1403" applyNumberFormat="1" applyFont="1" applyFill="1" applyBorder="1" applyAlignment="1">
      <alignment horizontal="left" vertical="center" indent="1" shrinkToFit="1"/>
    </xf>
    <xf numFmtId="0" fontId="5" fillId="0" borderId="0" xfId="1403" applyNumberFormat="1" applyFont="1" applyFill="1" applyBorder="1" applyAlignment="1" applyProtection="1">
      <alignment horizontal="left" vertical="center" indent="1" shrinkToFit="1"/>
    </xf>
    <xf numFmtId="0" fontId="12" fillId="0" borderId="0" xfId="1403" applyNumberFormat="1" applyFont="1" applyFill="1" applyBorder="1" applyAlignment="1" applyProtection="1">
      <alignment horizontal="left" vertical="center" indent="1" shrinkToFit="1"/>
    </xf>
    <xf numFmtId="0" fontId="5" fillId="0" borderId="0" xfId="1403" applyNumberFormat="1" applyFont="1" applyFill="1" applyBorder="1" applyAlignment="1" applyProtection="1">
      <alignment horizontal="center" vertical="center" shrinkToFit="1"/>
    </xf>
    <xf numFmtId="49" fontId="5" fillId="0" borderId="1" xfId="1612" applyNumberFormat="1" applyFont="1" applyFill="1" applyBorder="1" applyAlignment="1" applyProtection="1">
      <alignment horizontal="center" vertical="center" shrinkToFit="1"/>
    </xf>
    <xf numFmtId="194" fontId="5" fillId="2" borderId="11" xfId="1152" applyNumberFormat="1" applyFont="1" applyFill="1" applyBorder="1" applyAlignment="1">
      <alignment horizontal="center" vertical="center"/>
    </xf>
    <xf numFmtId="1" fontId="0" fillId="0" borderId="0" xfId="1403" applyNumberFormat="1" applyFont="1" applyFill="1" applyAlignment="1">
      <alignment horizontal="left" vertical="center" wrapText="1"/>
    </xf>
    <xf numFmtId="0" fontId="2" fillId="0" borderId="0" xfId="1612" applyFill="1" applyAlignment="1">
      <alignment vertical="center"/>
    </xf>
    <xf numFmtId="1" fontId="0" fillId="2" borderId="0" xfId="1403" applyNumberFormat="1" applyFont="1" applyFill="1" applyAlignment="1">
      <alignment horizontal="center" vertical="center"/>
    </xf>
    <xf numFmtId="1" fontId="0" fillId="0" borderId="0" xfId="1403" applyNumberFormat="1" applyFont="1" applyFill="1" applyAlignment="1">
      <alignment horizontal="center" vertical="center"/>
    </xf>
    <xf numFmtId="3" fontId="1" fillId="0" borderId="0" xfId="1612" applyNumberFormat="1" applyFont="1" applyFill="1" applyAlignment="1" applyProtection="1">
      <alignment vertical="center"/>
    </xf>
    <xf numFmtId="3" fontId="2" fillId="2" borderId="0" xfId="1612" applyNumberFormat="1" applyFont="1" applyFill="1" applyAlignment="1" applyProtection="1">
      <alignment horizontal="center" vertical="center"/>
    </xf>
    <xf numFmtId="0" fontId="2" fillId="0" borderId="0" xfId="1612" applyFill="1" applyAlignment="1">
      <alignment horizontal="center" vertical="center"/>
    </xf>
    <xf numFmtId="1" fontId="3" fillId="2" borderId="0" xfId="1403" applyNumberFormat="1" applyFont="1" applyFill="1" applyAlignment="1">
      <alignment horizontal="center" vertical="center"/>
    </xf>
    <xf numFmtId="193" fontId="12" fillId="0" borderId="0" xfId="1403" applyNumberFormat="1" applyFont="1" applyFill="1" applyAlignment="1">
      <alignment horizontal="left" vertical="center"/>
    </xf>
    <xf numFmtId="193" fontId="12" fillId="2" borderId="0" xfId="1403" applyNumberFormat="1" applyFont="1" applyFill="1" applyAlignment="1">
      <alignment horizontal="center" vertical="center"/>
    </xf>
    <xf numFmtId="1" fontId="5" fillId="0" borderId="9" xfId="1684" applyNumberFormat="1" applyFont="1" applyFill="1" applyBorder="1" applyAlignment="1">
      <alignment horizontal="center" vertical="center"/>
    </xf>
    <xf numFmtId="3" fontId="5" fillId="0" borderId="9" xfId="1612" applyNumberFormat="1" applyFont="1" applyFill="1" applyBorder="1" applyAlignment="1" applyProtection="1">
      <alignment horizontal="center" vertical="center" wrapText="1"/>
    </xf>
    <xf numFmtId="193" fontId="5" fillId="2" borderId="10" xfId="1684" applyNumberFormat="1" applyFont="1" applyFill="1" applyBorder="1" applyAlignment="1">
      <alignment horizontal="center" vertical="center"/>
    </xf>
    <xf numFmtId="195" fontId="5" fillId="0" borderId="3" xfId="1403" applyNumberFormat="1" applyFont="1" applyFill="1" applyBorder="1" applyAlignment="1">
      <alignment horizontal="center" vertical="center"/>
    </xf>
    <xf numFmtId="195" fontId="5" fillId="0" borderId="3" xfId="1403" applyNumberFormat="1" applyFont="1" applyFill="1" applyBorder="1" applyAlignment="1">
      <alignment horizontal="center" vertical="center"/>
    </xf>
    <xf numFmtId="10" fontId="5" fillId="0" borderId="3" xfId="1403" applyNumberFormat="1" applyFont="1" applyFill="1" applyBorder="1" applyAlignment="1">
      <alignment horizontal="center" vertical="center"/>
    </xf>
    <xf numFmtId="193" fontId="8" fillId="2" borderId="10" xfId="1403" applyNumberFormat="1" applyFont="1" applyFill="1" applyBorder="1" applyAlignment="1">
      <alignment horizontal="center" vertical="center"/>
    </xf>
    <xf numFmtId="10" fontId="5" fillId="0" borderId="5" xfId="1403" applyNumberFormat="1" applyFont="1" applyFill="1" applyBorder="1" applyAlignment="1">
      <alignment horizontal="center" vertical="center"/>
    </xf>
    <xf numFmtId="193" fontId="5" fillId="2" borderId="2" xfId="1684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 applyProtection="1">
      <alignment horizontal="center" vertical="center"/>
    </xf>
    <xf numFmtId="193" fontId="5" fillId="2" borderId="10" xfId="1403" applyNumberFormat="1" applyFont="1" applyFill="1" applyBorder="1" applyAlignment="1">
      <alignment horizontal="center" vertical="center"/>
    </xf>
    <xf numFmtId="193" fontId="5" fillId="2" borderId="3" xfId="1750" applyNumberFormat="1" applyFont="1" applyFill="1" applyBorder="1" applyAlignment="1">
      <alignment horizontal="center" vertical="center"/>
    </xf>
    <xf numFmtId="193" fontId="5" fillId="2" borderId="3" xfId="1684" applyNumberFormat="1" applyFont="1" applyFill="1" applyBorder="1" applyAlignment="1">
      <alignment horizontal="center" vertical="center"/>
    </xf>
    <xf numFmtId="0" fontId="5" fillId="0" borderId="0" xfId="1403" applyNumberFormat="1" applyFont="1" applyFill="1" applyBorder="1" applyAlignment="1" applyProtection="1">
      <alignment horizontal="left" vertical="center" indent="1" shrinkToFit="1"/>
    </xf>
    <xf numFmtId="10" fontId="5" fillId="0" borderId="3" xfId="1403" applyNumberFormat="1" applyFont="1" applyFill="1" applyBorder="1" applyAlignment="1">
      <alignment horizontal="center" vertical="center"/>
    </xf>
    <xf numFmtId="193" fontId="5" fillId="2" borderId="10" xfId="1750" applyNumberFormat="1" applyFont="1" applyFill="1" applyBorder="1" applyAlignment="1">
      <alignment horizontal="center" vertical="center"/>
    </xf>
    <xf numFmtId="0" fontId="5" fillId="0" borderId="4" xfId="1403" applyNumberFormat="1" applyFont="1" applyFill="1" applyBorder="1" applyAlignment="1" applyProtection="1">
      <alignment horizontal="left" vertical="center" shrinkToFit="1"/>
    </xf>
    <xf numFmtId="193" fontId="5" fillId="2" borderId="12" xfId="1403" applyNumberFormat="1" applyFont="1" applyFill="1" applyBorder="1" applyAlignment="1">
      <alignment horizontal="center" vertical="center"/>
    </xf>
    <xf numFmtId="193" fontId="5" fillId="2" borderId="12" xfId="1749" applyNumberFormat="1" applyFont="1" applyFill="1" applyBorder="1" applyAlignment="1">
      <alignment horizontal="center" vertical="center"/>
    </xf>
    <xf numFmtId="193" fontId="5" fillId="2" borderId="2" xfId="1403" applyNumberFormat="1" applyFont="1" applyFill="1" applyBorder="1" applyAlignment="1">
      <alignment horizontal="center" vertical="center"/>
    </xf>
    <xf numFmtId="9" fontId="5" fillId="0" borderId="13" xfId="3" applyNumberFormat="1" applyFont="1" applyFill="1" applyBorder="1" applyAlignment="1" applyProtection="1">
      <alignment horizontal="center" vertical="center"/>
    </xf>
    <xf numFmtId="3" fontId="2" fillId="0" borderId="0" xfId="350" applyNumberFormat="1" applyFont="1" applyFill="1" applyAlignment="1" applyProtection="1">
      <alignment vertical="center"/>
    </xf>
    <xf numFmtId="3" fontId="2" fillId="2" borderId="0" xfId="350" applyNumberFormat="1" applyFont="1" applyFill="1" applyAlignment="1" applyProtection="1">
      <alignment horizontal="center" vertical="center"/>
    </xf>
    <xf numFmtId="3" fontId="2" fillId="0" borderId="0" xfId="350" applyNumberFormat="1" applyFont="1" applyFill="1" applyAlignment="1" applyProtection="1">
      <alignment horizontal="center" vertical="center"/>
    </xf>
    <xf numFmtId="0" fontId="2" fillId="0" borderId="0" xfId="350" applyAlignment="1">
      <alignment vertical="center"/>
    </xf>
    <xf numFmtId="0" fontId="3" fillId="0" borderId="0" xfId="350" applyFont="1" applyFill="1" applyAlignment="1">
      <alignment horizontal="center" vertical="center"/>
    </xf>
    <xf numFmtId="0" fontId="3" fillId="2" borderId="0" xfId="350" applyFont="1" applyFill="1" applyAlignment="1">
      <alignment horizontal="center" vertical="center"/>
    </xf>
    <xf numFmtId="0" fontId="5" fillId="0" borderId="4" xfId="350" applyFont="1" applyBorder="1" applyAlignment="1">
      <alignment vertical="center"/>
    </xf>
    <xf numFmtId="0" fontId="5" fillId="2" borderId="4" xfId="350" applyFont="1" applyFill="1" applyBorder="1" applyAlignment="1">
      <alignment horizontal="center" vertical="center"/>
    </xf>
    <xf numFmtId="0" fontId="5" fillId="0" borderId="4" xfId="350" applyFont="1" applyBorder="1" applyAlignment="1">
      <alignment horizontal="center" vertical="center"/>
    </xf>
    <xf numFmtId="49" fontId="5" fillId="0" borderId="9" xfId="350" applyNumberFormat="1" applyFont="1" applyFill="1" applyBorder="1" applyAlignment="1" applyProtection="1">
      <alignment horizontal="center" vertical="center" wrapText="1" shrinkToFit="1"/>
    </xf>
    <xf numFmtId="3" fontId="5" fillId="0" borderId="1" xfId="1612" applyNumberFormat="1" applyFont="1" applyFill="1" applyBorder="1" applyAlignment="1" applyProtection="1">
      <alignment horizontal="center" vertical="center" wrapText="1"/>
    </xf>
    <xf numFmtId="0" fontId="2" fillId="0" borderId="0" xfId="350" applyBorder="1" applyAlignment="1">
      <alignment vertical="center"/>
    </xf>
    <xf numFmtId="49" fontId="7" fillId="0" borderId="14" xfId="1185" applyNumberFormat="1" applyFont="1" applyFill="1" applyBorder="1" applyAlignment="1" applyProtection="1">
      <alignment horizontal="left" vertical="center" shrinkToFit="1"/>
    </xf>
    <xf numFmtId="194" fontId="7" fillId="2" borderId="7" xfId="977" applyNumberFormat="1" applyFont="1" applyFill="1" applyBorder="1" applyAlignment="1" applyProtection="1">
      <alignment horizontal="center" vertical="center"/>
    </xf>
    <xf numFmtId="9" fontId="7" fillId="0" borderId="3" xfId="2086" applyNumberFormat="1" applyFont="1" applyFill="1" applyBorder="1" applyAlignment="1" applyProtection="1">
      <alignment horizontal="center" vertical="center"/>
    </xf>
    <xf numFmtId="49" fontId="5" fillId="0" borderId="14" xfId="1185" applyNumberFormat="1" applyFont="1" applyFill="1" applyBorder="1" applyAlignment="1" applyProtection="1">
      <alignment horizontal="left" vertical="center" indent="1" shrinkToFit="1"/>
    </xf>
    <xf numFmtId="194" fontId="5" fillId="0" borderId="3" xfId="977" applyNumberFormat="1" applyFont="1" applyFill="1" applyBorder="1" applyAlignment="1" applyProtection="1">
      <alignment horizontal="center" vertical="center"/>
      <protection locked="0"/>
    </xf>
    <xf numFmtId="194" fontId="5" fillId="0" borderId="3" xfId="977" applyNumberFormat="1" applyFont="1" applyFill="1" applyBorder="1" applyAlignment="1" applyProtection="1">
      <alignment horizontal="right" vertical="center"/>
      <protection locked="0"/>
    </xf>
    <xf numFmtId="194" fontId="5" fillId="0" borderId="3" xfId="977" applyNumberFormat="1" applyFont="1" applyFill="1" applyBorder="1" applyAlignment="1" applyProtection="1">
      <alignment horizontal="center" vertical="center"/>
    </xf>
    <xf numFmtId="194" fontId="5" fillId="2" borderId="3" xfId="977" applyNumberFormat="1" applyFont="1" applyFill="1" applyBorder="1" applyAlignment="1" applyProtection="1">
      <alignment horizontal="center" vertical="center"/>
      <protection locked="0"/>
    </xf>
    <xf numFmtId="9" fontId="5" fillId="0" borderId="3" xfId="2086" applyNumberFormat="1" applyFont="1" applyFill="1" applyBorder="1" applyAlignment="1" applyProtection="1">
      <alignment horizontal="center" vertical="center"/>
    </xf>
    <xf numFmtId="194" fontId="5" fillId="2" borderId="3" xfId="977" applyNumberFormat="1" applyFont="1" applyFill="1" applyBorder="1" applyAlignment="1" applyProtection="1">
      <alignment horizontal="center" vertical="center"/>
    </xf>
    <xf numFmtId="194" fontId="5" fillId="0" borderId="3" xfId="977" applyNumberFormat="1" applyFont="1" applyFill="1" applyBorder="1" applyAlignment="1" applyProtection="1">
      <alignment horizontal="right" vertical="center"/>
    </xf>
    <xf numFmtId="49" fontId="7" fillId="0" borderId="0" xfId="1185" applyNumberFormat="1" applyFont="1" applyFill="1" applyBorder="1" applyAlignment="1" applyProtection="1">
      <alignment horizontal="left" vertical="center" shrinkToFit="1"/>
    </xf>
    <xf numFmtId="194" fontId="7" fillId="2" borderId="3" xfId="977" applyNumberFormat="1" applyFont="1" applyFill="1" applyBorder="1" applyAlignment="1" applyProtection="1">
      <alignment horizontal="center" vertical="center"/>
    </xf>
    <xf numFmtId="49" fontId="5" fillId="0" borderId="0" xfId="1185" applyNumberFormat="1" applyFont="1" applyFill="1" applyBorder="1" applyAlignment="1" applyProtection="1">
      <alignment horizontal="left" vertical="center" indent="1" shrinkToFit="1"/>
    </xf>
    <xf numFmtId="49" fontId="5" fillId="0" borderId="4" xfId="1185" applyNumberFormat="1" applyFont="1" applyFill="1" applyBorder="1" applyAlignment="1" applyProtection="1">
      <alignment horizontal="center" vertical="center" shrinkToFit="1"/>
    </xf>
    <xf numFmtId="0" fontId="5" fillId="2" borderId="5" xfId="1185" applyNumberFormat="1" applyFont="1" applyFill="1" applyBorder="1" applyAlignment="1" applyProtection="1">
      <alignment horizontal="center" vertical="center" shrinkToFit="1"/>
    </xf>
    <xf numFmtId="9" fontId="5" fillId="0" borderId="5" xfId="2086" applyNumberFormat="1" applyFont="1" applyFill="1" applyBorder="1" applyAlignment="1" applyProtection="1">
      <alignment horizontal="center" vertical="center"/>
    </xf>
    <xf numFmtId="49" fontId="5" fillId="0" borderId="6" xfId="350" applyNumberFormat="1" applyFont="1" applyFill="1" applyBorder="1" applyAlignment="1" applyProtection="1">
      <alignment horizontal="center" vertical="center" shrinkToFit="1"/>
    </xf>
    <xf numFmtId="194" fontId="5" fillId="2" borderId="15" xfId="977" applyNumberFormat="1" applyFont="1" applyFill="1" applyBorder="1" applyAlignment="1" applyProtection="1">
      <alignment horizontal="center" vertical="center"/>
    </xf>
    <xf numFmtId="49" fontId="5" fillId="0" borderId="0" xfId="350" applyNumberFormat="1" applyFont="1" applyFill="1" applyBorder="1" applyAlignment="1" applyProtection="1">
      <alignment vertical="center" shrinkToFit="1"/>
    </xf>
    <xf numFmtId="194" fontId="5" fillId="2" borderId="10" xfId="977" applyNumberFormat="1" applyFont="1" applyFill="1" applyBorder="1" applyAlignment="1" applyProtection="1">
      <alignment horizontal="center" vertical="center"/>
    </xf>
    <xf numFmtId="0" fontId="5" fillId="2" borderId="3" xfId="350" applyNumberFormat="1" applyFont="1" applyFill="1" applyBorder="1" applyAlignment="1" applyProtection="1">
      <alignment horizontal="center" vertical="center" shrinkToFit="1"/>
    </xf>
    <xf numFmtId="194" fontId="5" fillId="0" borderId="5" xfId="977" applyNumberFormat="1" applyFont="1" applyFill="1" applyBorder="1" applyAlignment="1" applyProtection="1">
      <alignment horizontal="center" vertical="center"/>
    </xf>
    <xf numFmtId="49" fontId="5" fillId="0" borderId="1" xfId="350" applyNumberFormat="1" applyFont="1" applyFill="1" applyBorder="1" applyAlignment="1" applyProtection="1">
      <alignment horizontal="center" vertical="center" shrinkToFit="1"/>
    </xf>
    <xf numFmtId="0" fontId="5" fillId="2" borderId="2" xfId="350" applyNumberFormat="1" applyFont="1" applyFill="1" applyBorder="1" applyAlignment="1" applyProtection="1">
      <alignment horizontal="center" vertical="center" shrinkToFit="1"/>
    </xf>
    <xf numFmtId="9" fontId="5" fillId="0" borderId="13" xfId="2086" applyNumberFormat="1" applyFont="1" applyFill="1" applyBorder="1" applyAlignment="1" applyProtection="1">
      <alignment horizontal="center" vertical="center"/>
    </xf>
    <xf numFmtId="0" fontId="2" fillId="2" borderId="0" xfId="350" applyFill="1" applyAlignment="1">
      <alignment vertical="center"/>
    </xf>
    <xf numFmtId="3" fontId="2" fillId="2" borderId="0" xfId="350" applyNumberFormat="1" applyFont="1" applyFill="1" applyAlignment="1" applyProtection="1">
      <alignment vertical="center"/>
    </xf>
    <xf numFmtId="0" fontId="2" fillId="2" borderId="0" xfId="350" applyFill="1" applyAlignment="1">
      <alignment horizontal="center" vertical="center"/>
    </xf>
    <xf numFmtId="3" fontId="1" fillId="2" borderId="0" xfId="350" applyNumberFormat="1" applyFont="1" applyFill="1" applyAlignment="1" applyProtection="1">
      <alignment vertical="center"/>
    </xf>
    <xf numFmtId="0" fontId="5" fillId="2" borderId="4" xfId="350" applyFont="1" applyFill="1" applyBorder="1" applyAlignment="1">
      <alignment vertical="center"/>
    </xf>
    <xf numFmtId="49" fontId="5" fillId="2" borderId="9" xfId="350" applyNumberFormat="1" applyFont="1" applyFill="1" applyBorder="1" applyAlignment="1" applyProtection="1">
      <alignment horizontal="center" vertical="center" wrapText="1" shrinkToFit="1"/>
    </xf>
    <xf numFmtId="10" fontId="5" fillId="2" borderId="1" xfId="1612" applyNumberFormat="1" applyFont="1" applyFill="1" applyBorder="1" applyAlignment="1" applyProtection="1">
      <alignment horizontal="center" vertical="center" wrapText="1"/>
    </xf>
    <xf numFmtId="49" fontId="5" fillId="2" borderId="0" xfId="350" applyNumberFormat="1" applyFont="1" applyFill="1" applyBorder="1" applyAlignment="1" applyProtection="1">
      <alignment horizontal="left" vertical="center" shrinkToFit="1"/>
    </xf>
    <xf numFmtId="49" fontId="5" fillId="2" borderId="16" xfId="350" applyNumberFormat="1" applyFont="1" applyFill="1" applyBorder="1" applyAlignment="1" applyProtection="1">
      <alignment horizontal="center" vertical="center" shrinkToFit="1"/>
    </xf>
    <xf numFmtId="196" fontId="5" fillId="2" borderId="15" xfId="2088" applyNumberFormat="1" applyFont="1" applyFill="1" applyBorder="1" applyAlignment="1" applyProtection="1">
      <alignment horizontal="center" vertical="center"/>
    </xf>
    <xf numFmtId="196" fontId="5" fillId="2" borderId="14" xfId="2088" applyNumberFormat="1" applyFont="1" applyFill="1" applyBorder="1" applyAlignment="1" applyProtection="1">
      <alignment horizontal="center" vertical="center"/>
    </xf>
    <xf numFmtId="195" fontId="5" fillId="2" borderId="0" xfId="350" applyNumberFormat="1" applyFont="1" applyFill="1" applyBorder="1" applyAlignment="1">
      <alignment horizontal="center" vertical="center"/>
    </xf>
    <xf numFmtId="49" fontId="5" fillId="2" borderId="16" xfId="350" applyNumberFormat="1" applyFont="1" applyFill="1" applyBorder="1" applyAlignment="1" applyProtection="1">
      <alignment horizontal="center" vertical="center" shrinkToFit="1"/>
    </xf>
    <xf numFmtId="196" fontId="5" fillId="2" borderId="10" xfId="2088" applyNumberFormat="1" applyFont="1" applyFill="1" applyBorder="1" applyAlignment="1" applyProtection="1">
      <alignment horizontal="center" vertical="center"/>
    </xf>
    <xf numFmtId="49" fontId="5" fillId="2" borderId="0" xfId="350" applyNumberFormat="1" applyFont="1" applyFill="1" applyBorder="1" applyAlignment="1" applyProtection="1">
      <alignment vertical="center" shrinkToFit="1"/>
    </xf>
    <xf numFmtId="49" fontId="5" fillId="2" borderId="4" xfId="350" applyNumberFormat="1" applyFont="1" applyFill="1" applyBorder="1" applyAlignment="1" applyProtection="1">
      <alignment horizontal="center" vertical="center" shrinkToFit="1"/>
    </xf>
    <xf numFmtId="49" fontId="5" fillId="2" borderId="17" xfId="350" applyNumberFormat="1" applyFont="1" applyFill="1" applyBorder="1" applyAlignment="1" applyProtection="1">
      <alignment horizontal="center" vertical="center" shrinkToFit="1"/>
    </xf>
    <xf numFmtId="196" fontId="5" fillId="2" borderId="12" xfId="2088" applyNumberFormat="1" applyFont="1" applyFill="1" applyBorder="1" applyAlignment="1" applyProtection="1">
      <alignment horizontal="center" vertical="center"/>
    </xf>
    <xf numFmtId="49" fontId="5" fillId="2" borderId="6" xfId="350" applyNumberFormat="1" applyFont="1" applyFill="1" applyBorder="1" applyAlignment="1" applyProtection="1">
      <alignment horizontal="center" vertical="center" shrinkToFit="1"/>
    </xf>
    <xf numFmtId="49" fontId="5" fillId="2" borderId="18" xfId="350" applyNumberFormat="1" applyFont="1" applyFill="1" applyBorder="1" applyAlignment="1" applyProtection="1">
      <alignment horizontal="center" vertical="center" shrinkToFit="1"/>
    </xf>
    <xf numFmtId="196" fontId="5" fillId="2" borderId="7" xfId="2088" applyNumberFormat="1" applyFont="1" applyFill="1" applyBorder="1" applyAlignment="1" applyProtection="1">
      <alignment horizontal="center" vertical="center"/>
    </xf>
    <xf numFmtId="195" fontId="5" fillId="2" borderId="7" xfId="350" applyNumberFormat="1" applyFont="1" applyFill="1" applyBorder="1" applyAlignment="1">
      <alignment horizontal="center" vertical="center"/>
    </xf>
    <xf numFmtId="193" fontId="5" fillId="2" borderId="16" xfId="350" applyNumberFormat="1" applyFont="1" applyFill="1" applyBorder="1" applyAlignment="1" applyProtection="1">
      <alignment horizontal="center" vertical="center" shrinkToFit="1"/>
    </xf>
    <xf numFmtId="193" fontId="5" fillId="2" borderId="3" xfId="977" applyNumberFormat="1" applyFont="1" applyFill="1" applyBorder="1" applyAlignment="1" applyProtection="1">
      <alignment horizontal="center" vertical="center"/>
    </xf>
    <xf numFmtId="9" fontId="5" fillId="2" borderId="3" xfId="3" applyNumberFormat="1" applyFont="1" applyFill="1" applyBorder="1" applyAlignment="1" applyProtection="1">
      <alignment horizontal="center" vertical="center"/>
    </xf>
    <xf numFmtId="193" fontId="5" fillId="2" borderId="3" xfId="2088" applyNumberFormat="1" applyFont="1" applyFill="1" applyBorder="1" applyAlignment="1" applyProtection="1">
      <alignment horizontal="center" vertical="center"/>
    </xf>
    <xf numFmtId="195" fontId="5" fillId="2" borderId="3" xfId="350" applyNumberFormat="1" applyFont="1" applyFill="1" applyBorder="1" applyAlignment="1">
      <alignment horizontal="center" vertical="center"/>
    </xf>
    <xf numFmtId="193" fontId="5" fillId="2" borderId="16" xfId="350" applyNumberFormat="1" applyFont="1" applyFill="1" applyBorder="1" applyAlignment="1" applyProtection="1">
      <alignment horizontal="center" vertical="center" shrinkToFit="1"/>
    </xf>
    <xf numFmtId="193" fontId="5" fillId="2" borderId="10" xfId="977" applyNumberFormat="1" applyFont="1" applyFill="1" applyBorder="1" applyAlignment="1" applyProtection="1">
      <alignment horizontal="center" vertical="center"/>
    </xf>
    <xf numFmtId="195" fontId="5" fillId="2" borderId="5" xfId="350" applyNumberFormat="1" applyFont="1" applyFill="1" applyBorder="1" applyAlignment="1">
      <alignment horizontal="center" vertical="center"/>
    </xf>
    <xf numFmtId="49" fontId="5" fillId="2" borderId="1" xfId="350" applyNumberFormat="1" applyFont="1" applyFill="1" applyBorder="1" applyAlignment="1" applyProtection="1">
      <alignment horizontal="center" vertical="center" shrinkToFit="1"/>
    </xf>
    <xf numFmtId="193" fontId="5" fillId="2" borderId="2" xfId="977" applyNumberFormat="1" applyFont="1" applyFill="1" applyBorder="1" applyAlignment="1" applyProtection="1">
      <alignment horizontal="center" vertical="center"/>
    </xf>
    <xf numFmtId="9" fontId="5" fillId="2" borderId="13" xfId="3" applyNumberFormat="1" applyFont="1" applyFill="1" applyBorder="1" applyAlignment="1" applyProtection="1">
      <alignment horizontal="center" vertical="center"/>
    </xf>
    <xf numFmtId="3" fontId="5" fillId="2" borderId="0" xfId="350" applyNumberFormat="1" applyFont="1" applyFill="1" applyAlignment="1" applyProtection="1">
      <alignment horizontal="left" vertical="center"/>
    </xf>
    <xf numFmtId="3" fontId="5" fillId="2" borderId="0" xfId="350" applyNumberFormat="1" applyFont="1" applyFill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49" fontId="7" fillId="0" borderId="11" xfId="1618" applyNumberFormat="1" applyFont="1" applyFill="1" applyBorder="1" applyAlignment="1" applyProtection="1">
      <alignment horizontal="center" vertical="center" shrinkToFit="1"/>
    </xf>
    <xf numFmtId="49" fontId="7" fillId="0" borderId="11" xfId="1618" applyNumberFormat="1" applyFont="1" applyFill="1" applyBorder="1" applyAlignment="1" applyProtection="1">
      <alignment horizontal="left" vertical="center" shrinkToFit="1"/>
    </xf>
    <xf numFmtId="194" fontId="14" fillId="0" borderId="11" xfId="1" applyNumberFormat="1" applyFont="1" applyBorder="1">
      <alignment vertical="center"/>
    </xf>
    <xf numFmtId="49" fontId="5" fillId="0" borderId="11" xfId="1618" applyNumberFormat="1" applyFont="1" applyFill="1" applyBorder="1" applyAlignment="1" applyProtection="1">
      <alignment horizontal="left" vertical="center" indent="1" shrinkToFit="1"/>
    </xf>
    <xf numFmtId="194" fontId="8" fillId="0" borderId="11" xfId="1" applyNumberFormat="1" applyFont="1" applyBorder="1">
      <alignment vertical="center"/>
    </xf>
    <xf numFmtId="0" fontId="2" fillId="0" borderId="0" xfId="1612" applyFont="1" applyAlignment="1">
      <alignment vertical="center"/>
    </xf>
    <xf numFmtId="0" fontId="2" fillId="0" borderId="0" xfId="1612" applyAlignment="1">
      <alignment vertical="center"/>
    </xf>
    <xf numFmtId="3" fontId="2" fillId="0" borderId="0" xfId="1612" applyNumberFormat="1" applyFont="1" applyFill="1" applyAlignment="1" applyProtection="1">
      <alignment vertical="center"/>
    </xf>
    <xf numFmtId="3" fontId="2" fillId="0" borderId="0" xfId="1612" applyNumberFormat="1" applyFont="1" applyFill="1" applyAlignment="1" applyProtection="1">
      <alignment horizontal="center" vertical="center"/>
    </xf>
    <xf numFmtId="0" fontId="2" fillId="0" borderId="0" xfId="1612" applyFont="1" applyBorder="1" applyAlignment="1">
      <alignment vertical="center"/>
    </xf>
    <xf numFmtId="0" fontId="3" fillId="0" borderId="0" xfId="1612" applyFont="1" applyFill="1" applyAlignment="1">
      <alignment horizontal="center" vertical="center"/>
    </xf>
    <xf numFmtId="0" fontId="5" fillId="0" borderId="4" xfId="1612" applyFont="1" applyBorder="1" applyAlignment="1">
      <alignment vertical="center"/>
    </xf>
    <xf numFmtId="0" fontId="5" fillId="0" borderId="4" xfId="1612" applyFont="1" applyBorder="1" applyAlignment="1">
      <alignment horizontal="center" vertical="center"/>
    </xf>
    <xf numFmtId="49" fontId="5" fillId="0" borderId="9" xfId="1612" applyNumberFormat="1" applyFont="1" applyFill="1" applyBorder="1" applyAlignment="1" applyProtection="1">
      <alignment horizontal="center" vertical="center" wrapText="1" shrinkToFit="1"/>
    </xf>
    <xf numFmtId="0" fontId="2" fillId="0" borderId="0" xfId="1612" applyFont="1" applyBorder="1" applyAlignment="1">
      <alignment vertical="center"/>
    </xf>
    <xf numFmtId="3" fontId="5" fillId="0" borderId="11" xfId="1612" applyNumberFormat="1" applyFont="1" applyFill="1" applyBorder="1" applyAlignment="1" applyProtection="1">
      <alignment horizontal="center" vertical="center" wrapText="1"/>
    </xf>
    <xf numFmtId="49" fontId="7" fillId="0" borderId="14" xfId="1618" applyNumberFormat="1" applyFont="1" applyFill="1" applyBorder="1" applyAlignment="1" applyProtection="1">
      <alignment horizontal="left" vertical="center" shrinkToFit="1"/>
    </xf>
    <xf numFmtId="193" fontId="5" fillId="0" borderId="10" xfId="2086" applyNumberFormat="1" applyFont="1" applyFill="1" applyBorder="1" applyAlignment="1" applyProtection="1">
      <alignment horizontal="center" vertical="center"/>
    </xf>
    <xf numFmtId="9" fontId="5" fillId="0" borderId="3" xfId="2086" applyNumberFormat="1" applyFont="1" applyFill="1" applyBorder="1" applyAlignment="1" applyProtection="1">
      <alignment horizontal="center" vertical="center"/>
    </xf>
    <xf numFmtId="194" fontId="5" fillId="0" borderId="11" xfId="2086" applyNumberFormat="1" applyFont="1" applyFill="1" applyBorder="1" applyAlignment="1" applyProtection="1">
      <alignment horizontal="right" vertical="center"/>
    </xf>
    <xf numFmtId="49" fontId="5" fillId="0" borderId="14" xfId="1618" applyNumberFormat="1" applyFont="1" applyFill="1" applyBorder="1" applyAlignment="1" applyProtection="1">
      <alignment horizontal="left" vertical="center" indent="1" shrinkToFit="1"/>
    </xf>
    <xf numFmtId="49" fontId="5" fillId="0" borderId="14" xfId="1618" applyNumberFormat="1" applyFont="1" applyFill="1" applyBorder="1" applyAlignment="1" applyProtection="1">
      <alignment horizontal="left" vertical="center" indent="1" shrinkToFit="1"/>
    </xf>
    <xf numFmtId="194" fontId="5" fillId="0" borderId="10" xfId="2086" applyNumberFormat="1" applyFont="1" applyFill="1" applyBorder="1" applyAlignment="1" applyProtection="1">
      <alignment horizontal="right" vertical="center"/>
    </xf>
    <xf numFmtId="193" fontId="7" fillId="0" borderId="10" xfId="2086" applyNumberFormat="1" applyFont="1" applyFill="1" applyBorder="1" applyAlignment="1" applyProtection="1">
      <alignment horizontal="center" vertical="center"/>
    </xf>
    <xf numFmtId="9" fontId="7" fillId="0" borderId="3" xfId="2086" applyNumberFormat="1" applyFont="1" applyFill="1" applyBorder="1" applyAlignment="1" applyProtection="1">
      <alignment horizontal="center" vertical="center"/>
    </xf>
    <xf numFmtId="196" fontId="5" fillId="0" borderId="11" xfId="2086" applyNumberFormat="1" applyFont="1" applyFill="1" applyBorder="1" applyAlignment="1" applyProtection="1">
      <alignment horizontal="right" vertical="center"/>
    </xf>
    <xf numFmtId="49" fontId="5" fillId="0" borderId="14" xfId="1618" applyNumberFormat="1" applyFont="1" applyFill="1" applyBorder="1" applyAlignment="1" applyProtection="1">
      <alignment horizontal="left" vertical="center" indent="1" shrinkToFit="1"/>
    </xf>
    <xf numFmtId="194" fontId="5" fillId="0" borderId="10" xfId="2086" applyNumberFormat="1" applyFont="1" applyFill="1" applyBorder="1" applyAlignment="1" applyProtection="1">
      <alignment horizontal="right" vertical="center"/>
    </xf>
    <xf numFmtId="49" fontId="7" fillId="0" borderId="14" xfId="1618" applyNumberFormat="1" applyFont="1" applyFill="1" applyBorder="1" applyAlignment="1" applyProtection="1">
      <alignment horizontal="left" vertical="center" shrinkToFit="1"/>
    </xf>
    <xf numFmtId="49" fontId="5" fillId="0" borderId="14" xfId="1618" applyNumberFormat="1" applyFont="1" applyFill="1" applyBorder="1" applyAlignment="1" applyProtection="1">
      <alignment horizontal="left" vertical="center" indent="1" shrinkToFit="1"/>
    </xf>
    <xf numFmtId="194" fontId="5" fillId="0" borderId="12" xfId="2086" applyNumberFormat="1" applyFont="1" applyFill="1" applyBorder="1" applyAlignment="1" applyProtection="1">
      <alignment horizontal="right" vertical="center"/>
    </xf>
    <xf numFmtId="49" fontId="7" fillId="0" borderId="14" xfId="1618" applyNumberFormat="1" applyFont="1" applyFill="1" applyBorder="1" applyAlignment="1" applyProtection="1">
      <alignment horizontal="left" vertical="center" shrinkToFit="1"/>
    </xf>
    <xf numFmtId="49" fontId="5" fillId="0" borderId="0" xfId="1618" applyNumberFormat="1" applyFont="1" applyFill="1" applyBorder="1" applyAlignment="1" applyProtection="1">
      <alignment horizontal="left" vertical="center" indent="1" shrinkToFit="1"/>
    </xf>
    <xf numFmtId="194" fontId="5" fillId="0" borderId="0" xfId="2086" applyNumberFormat="1" applyFont="1" applyFill="1" applyBorder="1" applyAlignment="1" applyProtection="1">
      <alignment horizontal="right" vertical="center"/>
    </xf>
    <xf numFmtId="49" fontId="7" fillId="0" borderId="0" xfId="1618" applyNumberFormat="1" applyFont="1" applyFill="1" applyBorder="1" applyAlignment="1" applyProtection="1">
      <alignment horizontal="left" vertical="center" shrinkToFit="1"/>
    </xf>
    <xf numFmtId="193" fontId="5" fillId="0" borderId="3" xfId="2086" applyNumberFormat="1" applyFont="1" applyFill="1" applyBorder="1" applyAlignment="1" applyProtection="1">
      <alignment horizontal="center" vertical="center"/>
    </xf>
    <xf numFmtId="193" fontId="7" fillId="0" borderId="3" xfId="2086" applyNumberFormat="1" applyFont="1" applyFill="1" applyBorder="1" applyAlignment="1" applyProtection="1">
      <alignment horizontal="center" vertical="center"/>
    </xf>
    <xf numFmtId="49" fontId="7" fillId="0" borderId="0" xfId="1618" applyNumberFormat="1" applyFont="1" applyFill="1" applyBorder="1" applyAlignment="1" applyProtection="1">
      <alignment horizontal="left" vertical="center" shrinkToFit="1"/>
    </xf>
    <xf numFmtId="49" fontId="5" fillId="0" borderId="0" xfId="1618" applyNumberFormat="1" applyFont="1" applyFill="1" applyBorder="1" applyAlignment="1" applyProtection="1">
      <alignment horizontal="left" vertical="center" indent="1" shrinkToFit="1"/>
    </xf>
    <xf numFmtId="194" fontId="5" fillId="0" borderId="11" xfId="1" applyNumberFormat="1" applyFont="1" applyBorder="1" applyAlignment="1">
      <alignment horizontal="right" vertical="center"/>
    </xf>
    <xf numFmtId="49" fontId="7" fillId="0" borderId="0" xfId="1618" applyNumberFormat="1" applyFont="1" applyFill="1" applyBorder="1" applyAlignment="1" applyProtection="1">
      <alignment horizontal="left" vertical="center" shrinkToFit="1"/>
    </xf>
    <xf numFmtId="193" fontId="5" fillId="0" borderId="3" xfId="2086" applyNumberFormat="1" applyFont="1" applyFill="1" applyBorder="1" applyAlignment="1" applyProtection="1">
      <alignment horizontal="center" vertical="center"/>
    </xf>
    <xf numFmtId="193" fontId="5" fillId="0" borderId="16" xfId="2086" applyNumberFormat="1" applyFont="1" applyFill="1" applyBorder="1" applyAlignment="1" applyProtection="1">
      <alignment horizontal="center" vertical="center"/>
    </xf>
    <xf numFmtId="9" fontId="5" fillId="0" borderId="16" xfId="2086" applyNumberFormat="1" applyFont="1" applyFill="1" applyBorder="1" applyAlignment="1" applyProtection="1">
      <alignment horizontal="center" vertical="center"/>
    </xf>
    <xf numFmtId="193" fontId="5" fillId="0" borderId="10" xfId="1618" applyNumberFormat="1" applyFont="1" applyFill="1" applyBorder="1" applyAlignment="1" applyProtection="1">
      <alignment horizontal="center" vertical="center" shrinkToFit="1"/>
    </xf>
    <xf numFmtId="49" fontId="5" fillId="0" borderId="0" xfId="1618" applyNumberFormat="1" applyFont="1" applyFill="1" applyBorder="1" applyAlignment="1" applyProtection="1">
      <alignment horizontal="left" vertical="center" indent="1" shrinkToFit="1"/>
    </xf>
    <xf numFmtId="49" fontId="5" fillId="0" borderId="0" xfId="1618" applyNumberFormat="1" applyFont="1" applyFill="1" applyBorder="1" applyAlignment="1" applyProtection="1">
      <alignment horizontal="left" vertical="center" indent="1" shrinkToFit="1"/>
    </xf>
    <xf numFmtId="49" fontId="7" fillId="0" borderId="0" xfId="1618" applyNumberFormat="1" applyFont="1" applyFill="1" applyBorder="1" applyAlignment="1" applyProtection="1">
      <alignment horizontal="left" vertical="center" shrinkToFit="1"/>
    </xf>
    <xf numFmtId="194" fontId="5" fillId="0" borderId="11" xfId="2086" applyNumberFormat="1" applyFont="1" applyFill="1" applyBorder="1" applyAlignment="1" applyProtection="1">
      <alignment horizontal="center" vertical="center"/>
    </xf>
    <xf numFmtId="49" fontId="5" fillId="0" borderId="4" xfId="1618" applyNumberFormat="1" applyFont="1" applyFill="1" applyBorder="1" applyAlignment="1" applyProtection="1">
      <alignment horizontal="center" vertical="center" shrinkToFit="1"/>
    </xf>
    <xf numFmtId="193" fontId="5" fillId="0" borderId="5" xfId="1618" applyNumberFormat="1" applyFont="1" applyFill="1" applyBorder="1" applyAlignment="1" applyProtection="1">
      <alignment horizontal="center" vertical="center" shrinkToFit="1"/>
    </xf>
    <xf numFmtId="49" fontId="5" fillId="0" borderId="6" xfId="1612" applyNumberFormat="1" applyFont="1" applyFill="1" applyBorder="1" applyAlignment="1" applyProtection="1">
      <alignment horizontal="center" vertical="center" shrinkToFit="1"/>
    </xf>
    <xf numFmtId="193" fontId="5" fillId="0" borderId="15" xfId="2086" applyNumberFormat="1" applyFont="1" applyFill="1" applyBorder="1" applyAlignment="1" applyProtection="1">
      <alignment horizontal="center" vertical="center"/>
    </xf>
    <xf numFmtId="49" fontId="7" fillId="0" borderId="0" xfId="1612" applyNumberFormat="1" applyFont="1" applyFill="1" applyBorder="1" applyAlignment="1" applyProtection="1">
      <alignment vertical="center" shrinkToFit="1"/>
    </xf>
    <xf numFmtId="194" fontId="2" fillId="0" borderId="0" xfId="1612" applyNumberFormat="1" applyAlignment="1">
      <alignment vertical="center"/>
    </xf>
    <xf numFmtId="193" fontId="5" fillId="0" borderId="2" xfId="1612" applyNumberFormat="1" applyFont="1" applyFill="1" applyBorder="1" applyAlignment="1" applyProtection="1">
      <alignment horizontal="center" vertical="center" shrinkToFit="1"/>
    </xf>
    <xf numFmtId="197" fontId="2" fillId="0" borderId="0" xfId="3" applyNumberFormat="1" applyFont="1" applyAlignment="1">
      <alignment vertical="center"/>
    </xf>
    <xf numFmtId="9" fontId="2" fillId="0" borderId="0" xfId="1612" applyNumberFormat="1" applyAlignment="1">
      <alignment horizontal="center" vertical="center"/>
    </xf>
    <xf numFmtId="0" fontId="3" fillId="0" borderId="0" xfId="1612" applyFont="1" applyAlignment="1">
      <alignment horizontal="center" vertical="center"/>
    </xf>
    <xf numFmtId="9" fontId="3" fillId="0" borderId="0" xfId="1612" applyNumberFormat="1" applyFont="1" applyAlignment="1">
      <alignment horizontal="center" vertical="center"/>
    </xf>
    <xf numFmtId="9" fontId="5" fillId="0" borderId="0" xfId="1612" applyNumberFormat="1" applyFont="1" applyBorder="1" applyAlignment="1">
      <alignment horizontal="center" vertical="center"/>
    </xf>
    <xf numFmtId="9" fontId="5" fillId="0" borderId="2" xfId="1612" applyNumberFormat="1" applyFont="1" applyFill="1" applyBorder="1" applyAlignment="1" applyProtection="1">
      <alignment horizontal="center" vertical="center" wrapText="1"/>
    </xf>
    <xf numFmtId="49" fontId="5" fillId="0" borderId="14" xfId="1612" applyNumberFormat="1" applyFont="1" applyFill="1" applyBorder="1" applyAlignment="1" applyProtection="1">
      <alignment vertical="center" shrinkToFit="1"/>
    </xf>
    <xf numFmtId="49" fontId="5" fillId="2" borderId="14" xfId="1612" applyNumberFormat="1" applyFont="1" applyFill="1" applyBorder="1" applyAlignment="1" applyProtection="1">
      <alignment horizontal="center" vertical="center" shrinkToFit="1"/>
    </xf>
    <xf numFmtId="194" fontId="5" fillId="2" borderId="0" xfId="2086" applyNumberFormat="1" applyFont="1" applyFill="1" applyBorder="1" applyAlignment="1" applyProtection="1">
      <alignment horizontal="center" vertical="center"/>
    </xf>
    <xf numFmtId="9" fontId="5" fillId="2" borderId="10" xfId="1612" applyNumberFormat="1" applyFont="1" applyFill="1" applyBorder="1" applyAlignment="1" applyProtection="1">
      <alignment horizontal="center" vertical="center" shrinkToFit="1"/>
    </xf>
    <xf numFmtId="49" fontId="5" fillId="0" borderId="14" xfId="1612" applyNumberFormat="1" applyFont="1" applyFill="1" applyBorder="1" applyAlignment="1" applyProtection="1">
      <alignment horizontal="left" vertical="center" shrinkToFit="1"/>
    </xf>
    <xf numFmtId="49" fontId="5" fillId="0" borderId="0" xfId="1612" applyNumberFormat="1" applyFont="1" applyFill="1" applyBorder="1" applyAlignment="1" applyProtection="1">
      <alignment horizontal="left" vertical="center" shrinkToFit="1"/>
    </xf>
    <xf numFmtId="49" fontId="5" fillId="2" borderId="10" xfId="1612" applyNumberFormat="1" applyFont="1" applyFill="1" applyBorder="1" applyAlignment="1" applyProtection="1">
      <alignment horizontal="center" vertical="center" shrinkToFit="1"/>
    </xf>
    <xf numFmtId="198" fontId="5" fillId="2" borderId="14" xfId="1612" applyNumberFormat="1" applyFont="1" applyFill="1" applyBorder="1" applyAlignment="1" applyProtection="1">
      <alignment horizontal="center" vertical="center" shrinkToFit="1"/>
    </xf>
    <xf numFmtId="49" fontId="5" fillId="0" borderId="0" xfId="1612" applyNumberFormat="1" applyFont="1" applyFill="1" applyBorder="1" applyAlignment="1" applyProtection="1">
      <alignment vertical="center" shrinkToFit="1"/>
    </xf>
    <xf numFmtId="49" fontId="5" fillId="2" borderId="0" xfId="1612" applyNumberFormat="1" applyFont="1" applyFill="1" applyBorder="1" applyAlignment="1" applyProtection="1">
      <alignment horizontal="center" vertical="center" shrinkToFit="1"/>
    </xf>
    <xf numFmtId="194" fontId="5" fillId="2" borderId="3" xfId="2086" applyNumberFormat="1" applyFont="1" applyFill="1" applyBorder="1" applyAlignment="1" applyProtection="1">
      <alignment horizontal="center" vertical="center"/>
    </xf>
    <xf numFmtId="49" fontId="5" fillId="0" borderId="4" xfId="1612" applyNumberFormat="1" applyFont="1" applyFill="1" applyBorder="1" applyAlignment="1" applyProtection="1">
      <alignment horizontal="center" vertical="center" shrinkToFit="1"/>
    </xf>
    <xf numFmtId="49" fontId="5" fillId="2" borderId="12" xfId="1612" applyNumberFormat="1" applyFont="1" applyFill="1" applyBorder="1" applyAlignment="1" applyProtection="1">
      <alignment horizontal="center" vertical="center" shrinkToFit="1"/>
    </xf>
    <xf numFmtId="194" fontId="5" fillId="2" borderId="12" xfId="2086" applyNumberFormat="1" applyFont="1" applyFill="1" applyBorder="1" applyAlignment="1" applyProtection="1">
      <alignment horizontal="center" vertical="center"/>
    </xf>
    <xf numFmtId="194" fontId="5" fillId="2" borderId="5" xfId="2086" applyNumberFormat="1" applyFont="1" applyFill="1" applyBorder="1" applyAlignment="1" applyProtection="1">
      <alignment horizontal="center" vertical="center"/>
    </xf>
    <xf numFmtId="9" fontId="5" fillId="2" borderId="12" xfId="1612" applyNumberFormat="1" applyFont="1" applyFill="1" applyBorder="1" applyAlignment="1" applyProtection="1">
      <alignment horizontal="center" vertical="center" shrinkToFit="1"/>
    </xf>
    <xf numFmtId="49" fontId="5" fillId="2" borderId="6" xfId="1612" applyNumberFormat="1" applyFont="1" applyFill="1" applyBorder="1" applyAlignment="1" applyProtection="1">
      <alignment horizontal="center" vertical="center" shrinkToFit="1"/>
    </xf>
    <xf numFmtId="194" fontId="5" fillId="2" borderId="7" xfId="2086" applyNumberFormat="1" applyFont="1" applyFill="1" applyBorder="1" applyAlignment="1" applyProtection="1">
      <alignment horizontal="center" vertical="center"/>
    </xf>
    <xf numFmtId="0" fontId="5" fillId="2" borderId="0" xfId="1612" applyNumberFormat="1" applyFont="1" applyFill="1" applyBorder="1" applyAlignment="1" applyProtection="1">
      <alignment horizontal="center" vertical="center" shrinkToFit="1"/>
    </xf>
    <xf numFmtId="194" fontId="5" fillId="0" borderId="2" xfId="2086" applyNumberFormat="1" applyFont="1" applyFill="1" applyBorder="1" applyAlignment="1" applyProtection="1">
      <alignment horizontal="center" vertical="center"/>
    </xf>
    <xf numFmtId="3" fontId="1" fillId="0" borderId="0" xfId="1611" applyNumberFormat="1" applyFont="1" applyFill="1" applyAlignment="1" applyProtection="1">
      <alignment vertical="center"/>
    </xf>
    <xf numFmtId="0" fontId="0" fillId="0" borderId="11" xfId="0" applyBorder="1">
      <alignment vertical="center"/>
    </xf>
    <xf numFmtId="0" fontId="2" fillId="0" borderId="0" xfId="1656" applyFill="1" applyBorder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1656" applyFont="1" applyFill="1" applyBorder="1" applyAlignment="1">
      <alignment horizontal="left"/>
    </xf>
    <xf numFmtId="0" fontId="2" fillId="0" borderId="0" xfId="1656" applyFill="1" applyBorder="1" applyAlignment="1">
      <alignment horizontal="right"/>
    </xf>
    <xf numFmtId="0" fontId="2" fillId="0" borderId="1" xfId="1656" applyFont="1" applyFill="1" applyBorder="1" applyAlignment="1">
      <alignment horizontal="center" vertical="center" wrapText="1"/>
    </xf>
    <xf numFmtId="0" fontId="2" fillId="0" borderId="2" xfId="1656" applyFill="1" applyBorder="1" applyAlignment="1">
      <alignment horizontal="center" vertical="center"/>
    </xf>
    <xf numFmtId="0" fontId="15" fillId="0" borderId="0" xfId="1656" applyFont="1" applyFill="1" applyBorder="1" applyAlignment="1">
      <alignment horizontal="left" vertical="center" wrapText="1"/>
    </xf>
    <xf numFmtId="3" fontId="15" fillId="0" borderId="3" xfId="1656" applyNumberFormat="1" applyFont="1" applyFill="1" applyBorder="1" applyAlignment="1" applyProtection="1">
      <alignment horizontal="center" vertical="center"/>
    </xf>
    <xf numFmtId="0" fontId="2" fillId="0" borderId="0" xfId="1656" applyFont="1" applyFill="1" applyBorder="1" applyAlignment="1">
      <alignment horizontal="left" vertical="center" wrapText="1"/>
    </xf>
    <xf numFmtId="3" fontId="2" fillId="0" borderId="3" xfId="1656" applyNumberFormat="1" applyFont="1" applyFill="1" applyBorder="1" applyAlignment="1" applyProtection="1">
      <alignment horizontal="center" vertical="center"/>
    </xf>
    <xf numFmtId="199" fontId="2" fillId="0" borderId="3" xfId="1656" applyNumberFormat="1" applyFont="1" applyFill="1" applyBorder="1" applyAlignment="1" applyProtection="1">
      <alignment horizontal="center" vertical="center"/>
    </xf>
    <xf numFmtId="0" fontId="2" fillId="0" borderId="4" xfId="1656" applyFont="1" applyFill="1" applyBorder="1" applyAlignment="1">
      <alignment horizontal="left" vertical="center" wrapText="1"/>
    </xf>
    <xf numFmtId="3" fontId="2" fillId="0" borderId="5" xfId="1656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3" fontId="5" fillId="0" borderId="10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3" fontId="5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left" vertical="center"/>
    </xf>
    <xf numFmtId="3" fontId="5" fillId="0" borderId="12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3" fontId="5" fillId="0" borderId="5" xfId="0" applyNumberFormat="1" applyFont="1" applyFill="1" applyBorder="1" applyAlignment="1" applyProtection="1">
      <alignment horizontal="center" vertical="center"/>
    </xf>
    <xf numFmtId="0" fontId="2" fillId="0" borderId="0" xfId="1611" applyFill="1" applyAlignment="1">
      <alignment vertical="center"/>
    </xf>
    <xf numFmtId="0" fontId="2" fillId="0" borderId="0" xfId="1611" applyFill="1" applyAlignment="1">
      <alignment horizontal="center" vertical="center"/>
    </xf>
    <xf numFmtId="0" fontId="3" fillId="0" borderId="0" xfId="1681" applyFont="1" applyFill="1" applyAlignment="1">
      <alignment horizontal="center" vertical="center"/>
    </xf>
    <xf numFmtId="0" fontId="2" fillId="0" borderId="0" xfId="1681" applyFill="1" applyAlignment="1">
      <alignment horizontal="left" vertical="center" wrapText="1"/>
    </xf>
    <xf numFmtId="0" fontId="2" fillId="0" borderId="0" xfId="1681" applyFill="1">
      <alignment vertical="center"/>
    </xf>
    <xf numFmtId="194" fontId="5" fillId="0" borderId="0" xfId="1681" applyNumberFormat="1" applyFont="1" applyFill="1" applyBorder="1" applyAlignment="1">
      <alignment horizontal="right" vertical="center"/>
    </xf>
    <xf numFmtId="0" fontId="5" fillId="0" borderId="11" xfId="1681" applyFont="1" applyFill="1" applyBorder="1" applyAlignment="1">
      <alignment horizontal="center" vertical="center"/>
    </xf>
    <xf numFmtId="194" fontId="5" fillId="0" borderId="11" xfId="1681" applyNumberFormat="1" applyFont="1" applyFill="1" applyBorder="1" applyAlignment="1">
      <alignment horizontal="center" vertical="center" wrapText="1"/>
    </xf>
    <xf numFmtId="0" fontId="5" fillId="0" borderId="11" xfId="1681" applyFont="1" applyFill="1" applyBorder="1" applyAlignment="1">
      <alignment horizontal="center" vertical="center"/>
    </xf>
    <xf numFmtId="0" fontId="5" fillId="0" borderId="2" xfId="1681" applyFont="1" applyFill="1" applyBorder="1" applyAlignment="1">
      <alignment horizontal="center" vertical="center"/>
    </xf>
    <xf numFmtId="0" fontId="7" fillId="0" borderId="3" xfId="1681" applyFont="1" applyFill="1" applyBorder="1" applyAlignment="1">
      <alignment horizontal="left" vertical="center" wrapText="1"/>
    </xf>
    <xf numFmtId="194" fontId="7" fillId="0" borderId="10" xfId="1681" applyNumberFormat="1" applyFont="1" applyFill="1" applyBorder="1" applyAlignment="1">
      <alignment horizontal="center" vertical="center"/>
    </xf>
    <xf numFmtId="3" fontId="5" fillId="0" borderId="3" xfId="1143" applyNumberFormat="1" applyFont="1" applyFill="1" applyBorder="1" applyAlignment="1" applyProtection="1">
      <alignment horizontal="left" vertical="center"/>
      <protection locked="0"/>
    </xf>
    <xf numFmtId="194" fontId="5" fillId="0" borderId="10" xfId="1681" applyNumberFormat="1" applyFont="1" applyFill="1" applyBorder="1" applyAlignment="1">
      <alignment horizontal="center" vertical="center"/>
    </xf>
    <xf numFmtId="3" fontId="7" fillId="0" borderId="3" xfId="1143" applyNumberFormat="1" applyFont="1" applyFill="1" applyBorder="1" applyAlignment="1" applyProtection="1">
      <alignment horizontal="left" vertical="center"/>
      <protection locked="0"/>
    </xf>
    <xf numFmtId="194" fontId="7" fillId="0" borderId="10" xfId="1143" applyNumberFormat="1" applyFont="1" applyFill="1" applyBorder="1" applyAlignment="1" applyProtection="1">
      <alignment horizontal="center" vertical="center"/>
    </xf>
    <xf numFmtId="3" fontId="5" fillId="0" borderId="3" xfId="1143" applyNumberFormat="1" applyFont="1" applyFill="1" applyBorder="1" applyAlignment="1" applyProtection="1">
      <alignment horizontal="left" vertical="center"/>
      <protection locked="0"/>
    </xf>
    <xf numFmtId="194" fontId="5" fillId="0" borderId="10" xfId="1681" applyNumberFormat="1" applyFont="1" applyFill="1" applyBorder="1" applyAlignment="1">
      <alignment horizontal="center" vertical="center"/>
    </xf>
    <xf numFmtId="3" fontId="5" fillId="0" borderId="10" xfId="1143" applyNumberFormat="1" applyFont="1" applyFill="1" applyBorder="1" applyAlignment="1" applyProtection="1">
      <alignment horizontal="left" vertical="center"/>
      <protection locked="0"/>
    </xf>
    <xf numFmtId="0" fontId="5" fillId="0" borderId="10" xfId="1143" applyFont="1" applyFill="1" applyBorder="1" applyAlignment="1" applyProtection="1">
      <alignment horizontal="left" vertical="center"/>
      <protection locked="0"/>
    </xf>
    <xf numFmtId="0" fontId="16" fillId="0" borderId="10" xfId="370" applyNumberFormat="1" applyFont="1" applyFill="1" applyBorder="1" applyAlignment="1">
      <alignment horizontal="left" vertical="center"/>
    </xf>
    <xf numFmtId="0" fontId="5" fillId="0" borderId="10" xfId="370" applyNumberFormat="1" applyFont="1" applyFill="1" applyBorder="1" applyAlignment="1">
      <alignment horizontal="left" vertical="center"/>
    </xf>
    <xf numFmtId="0" fontId="16" fillId="0" borderId="10" xfId="370" applyNumberFormat="1" applyFont="1" applyFill="1" applyBorder="1" applyAlignment="1">
      <alignment vertical="center"/>
    </xf>
    <xf numFmtId="0" fontId="16" fillId="0" borderId="3" xfId="370" applyNumberFormat="1" applyFont="1" applyFill="1" applyBorder="1" applyAlignment="1">
      <alignment vertical="center"/>
    </xf>
    <xf numFmtId="0" fontId="5" fillId="0" borderId="3" xfId="1704" applyFont="1" applyFill="1" applyBorder="1" applyAlignment="1">
      <alignment horizontal="left" vertical="center"/>
    </xf>
    <xf numFmtId="0" fontId="7" fillId="0" borderId="11" xfId="1681" applyFont="1" applyFill="1" applyBorder="1" applyAlignment="1">
      <alignment horizontal="center" vertical="center"/>
    </xf>
    <xf numFmtId="194" fontId="7" fillId="0" borderId="11" xfId="1681" applyNumberFormat="1" applyFont="1" applyFill="1" applyBorder="1" applyAlignment="1">
      <alignment horizontal="center" vertical="center"/>
    </xf>
    <xf numFmtId="0" fontId="5" fillId="0" borderId="0" xfId="1681" applyFont="1" applyFill="1" applyAlignment="1">
      <alignment horizontal="left" vertical="center" wrapText="1"/>
    </xf>
    <xf numFmtId="0" fontId="5" fillId="0" borderId="0" xfId="1681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1612" applyFill="1" applyBorder="1" applyAlignment="1">
      <alignment vertical="center"/>
    </xf>
    <xf numFmtId="0" fontId="3" fillId="0" borderId="0" xfId="1632" applyFont="1" applyFill="1" applyAlignment="1">
      <alignment horizontal="center" vertical="center"/>
    </xf>
    <xf numFmtId="0" fontId="4" fillId="0" borderId="0" xfId="1632" applyFont="1" applyFill="1" applyAlignment="1">
      <alignment vertical="center" wrapText="1"/>
    </xf>
    <xf numFmtId="0" fontId="4" fillId="0" borderId="0" xfId="148" applyFont="1" applyAlignment="1">
      <alignment horizontal="right" vertical="center" wrapText="1"/>
    </xf>
    <xf numFmtId="0" fontId="5" fillId="0" borderId="2" xfId="1632" applyFont="1" applyFill="1" applyBorder="1" applyAlignment="1">
      <alignment horizontal="center" vertical="center" wrapText="1"/>
    </xf>
    <xf numFmtId="0" fontId="5" fillId="0" borderId="11" xfId="1632" applyFont="1" applyFill="1" applyBorder="1" applyAlignment="1">
      <alignment horizontal="center" vertical="center" wrapText="1"/>
    </xf>
    <xf numFmtId="0" fontId="5" fillId="0" borderId="3" xfId="1632" applyFont="1" applyFill="1" applyBorder="1" applyAlignment="1">
      <alignment vertical="center" wrapText="1"/>
    </xf>
    <xf numFmtId="194" fontId="5" fillId="2" borderId="10" xfId="1632" applyNumberFormat="1" applyFont="1" applyFill="1" applyBorder="1" applyAlignment="1">
      <alignment horizontal="center" vertical="center" wrapText="1"/>
    </xf>
    <xf numFmtId="0" fontId="5" fillId="0" borderId="3" xfId="1632" applyFont="1" applyFill="1" applyBorder="1" applyAlignment="1">
      <alignment vertical="center" wrapText="1"/>
    </xf>
    <xf numFmtId="194" fontId="5" fillId="2" borderId="10" xfId="1748" applyNumberFormat="1" applyFont="1" applyFill="1" applyBorder="1" applyAlignment="1">
      <alignment horizontal="center" vertical="center" wrapText="1"/>
    </xf>
    <xf numFmtId="0" fontId="5" fillId="0" borderId="3" xfId="1632" applyFont="1" applyFill="1" applyBorder="1">
      <alignment vertical="center"/>
    </xf>
    <xf numFmtId="0" fontId="5" fillId="0" borderId="10" xfId="1632" applyFont="1" applyFill="1" applyBorder="1" applyAlignment="1">
      <alignment vertical="center" wrapText="1"/>
    </xf>
    <xf numFmtId="0" fontId="5" fillId="0" borderId="5" xfId="1632" applyFont="1" applyFill="1" applyBorder="1" applyAlignment="1">
      <alignment vertical="center" wrapText="1"/>
    </xf>
    <xf numFmtId="194" fontId="5" fillId="2" borderId="12" xfId="163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5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193" fontId="2" fillId="0" borderId="12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193" fontId="2" fillId="0" borderId="1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1612" applyFont="1" applyFill="1" applyAlignment="1">
      <alignment vertical="center"/>
    </xf>
    <xf numFmtId="0" fontId="2" fillId="0" borderId="0" xfId="1612" applyFont="1" applyFill="1" applyAlignment="1">
      <alignment horizontal="center" vertical="center"/>
    </xf>
    <xf numFmtId="0" fontId="3" fillId="0" borderId="0" xfId="1693" applyFont="1" applyFill="1" applyAlignment="1">
      <alignment horizontal="center" vertical="center"/>
    </xf>
    <xf numFmtId="0" fontId="7" fillId="0" borderId="4" xfId="1693" applyFont="1" applyBorder="1" applyAlignment="1">
      <alignment horizontal="left" vertical="center"/>
    </xf>
    <xf numFmtId="194" fontId="12" fillId="0" borderId="0" xfId="1693" applyNumberFormat="1" applyFont="1" applyFill="1" applyAlignment="1">
      <alignment horizontal="center" vertical="center"/>
    </xf>
    <xf numFmtId="0" fontId="5" fillId="0" borderId="1" xfId="1693" applyFont="1" applyBorder="1" applyAlignment="1">
      <alignment horizontal="center" vertical="center"/>
    </xf>
    <xf numFmtId="0" fontId="5" fillId="0" borderId="9" xfId="1693" applyFont="1" applyBorder="1" applyAlignment="1">
      <alignment horizontal="center" vertical="center"/>
    </xf>
    <xf numFmtId="194" fontId="5" fillId="0" borderId="1" xfId="1693" applyNumberFormat="1" applyFont="1" applyFill="1" applyBorder="1" applyAlignment="1">
      <alignment horizontal="center" vertical="center"/>
    </xf>
    <xf numFmtId="194" fontId="5" fillId="0" borderId="2" xfId="1693" applyNumberFormat="1" applyFont="1" applyFill="1" applyBorder="1" applyAlignment="1">
      <alignment horizontal="center" vertical="center" wrapText="1"/>
    </xf>
    <xf numFmtId="0" fontId="7" fillId="0" borderId="0" xfId="1693" applyFont="1" applyAlignment="1">
      <alignment horizontal="center" vertical="center"/>
    </xf>
    <xf numFmtId="0" fontId="7" fillId="0" borderId="0" xfId="1693" applyFont="1" applyBorder="1" applyAlignment="1">
      <alignment horizontal="center" vertical="center"/>
    </xf>
    <xf numFmtId="194" fontId="7" fillId="0" borderId="10" xfId="1693" applyNumberFormat="1" applyFont="1" applyFill="1" applyBorder="1" applyAlignment="1">
      <alignment horizontal="center" vertical="center"/>
    </xf>
    <xf numFmtId="194" fontId="7" fillId="0" borderId="0" xfId="1693" applyNumberFormat="1" applyFont="1" applyFill="1" applyBorder="1" applyAlignment="1">
      <alignment horizontal="center" vertical="center"/>
    </xf>
    <xf numFmtId="0" fontId="5" fillId="0" borderId="0" xfId="1693" applyFont="1" applyBorder="1" applyAlignment="1">
      <alignment horizontal="center" vertical="center"/>
    </xf>
    <xf numFmtId="0" fontId="5" fillId="0" borderId="0" xfId="1693" applyFont="1" applyBorder="1" applyAlignment="1">
      <alignment horizontal="left" vertical="center"/>
    </xf>
    <xf numFmtId="194" fontId="5" fillId="0" borderId="10" xfId="1693" applyNumberFormat="1" applyFont="1" applyFill="1" applyBorder="1" applyAlignment="1">
      <alignment horizontal="center" vertical="center"/>
    </xf>
    <xf numFmtId="194" fontId="5" fillId="0" borderId="0" xfId="1693" applyNumberFormat="1" applyFont="1" applyFill="1" applyBorder="1" applyAlignment="1">
      <alignment horizontal="center" vertical="center"/>
    </xf>
    <xf numFmtId="0" fontId="7" fillId="0" borderId="0" xfId="1693" applyFont="1" applyBorder="1" applyAlignment="1">
      <alignment horizontal="center" vertical="center" shrinkToFit="1"/>
    </xf>
    <xf numFmtId="0" fontId="7" fillId="0" borderId="0" xfId="1693" applyFont="1" applyBorder="1" applyAlignment="1">
      <alignment horizontal="center" vertical="center" shrinkToFit="1"/>
    </xf>
    <xf numFmtId="194" fontId="7" fillId="0" borderId="10" xfId="1693" applyNumberFormat="1" applyFont="1" applyFill="1" applyBorder="1" applyAlignment="1">
      <alignment horizontal="center" vertical="center" wrapText="1"/>
    </xf>
    <xf numFmtId="194" fontId="7" fillId="0" borderId="0" xfId="1693" applyNumberFormat="1" applyFont="1" applyFill="1" applyBorder="1" applyAlignment="1">
      <alignment horizontal="center" vertical="center" wrapText="1"/>
    </xf>
    <xf numFmtId="0" fontId="5" fillId="0" borderId="0" xfId="1693" applyFont="1" applyBorder="1" applyAlignment="1">
      <alignment horizontal="center" vertical="center"/>
    </xf>
    <xf numFmtId="0" fontId="5" fillId="0" borderId="0" xfId="1693" applyFont="1" applyFill="1" applyBorder="1" applyAlignment="1">
      <alignment vertical="center" shrinkToFit="1"/>
    </xf>
    <xf numFmtId="194" fontId="5" fillId="0" borderId="10" xfId="1693" applyNumberFormat="1" applyFont="1" applyFill="1" applyBorder="1" applyAlignment="1">
      <alignment horizontal="center" vertical="center" wrapText="1"/>
    </xf>
    <xf numFmtId="194" fontId="5" fillId="0" borderId="0" xfId="1693" applyNumberFormat="1" applyFont="1" applyFill="1" applyBorder="1" applyAlignment="1">
      <alignment horizontal="center" vertical="center" wrapText="1"/>
    </xf>
    <xf numFmtId="0" fontId="5" fillId="0" borderId="0" xfId="1693" applyFont="1" applyFill="1" applyBorder="1" applyAlignment="1">
      <alignment horizontal="center" vertical="center"/>
    </xf>
    <xf numFmtId="0" fontId="5" fillId="0" borderId="0" xfId="1693" applyFont="1" applyBorder="1" applyAlignment="1">
      <alignment horizontal="center" vertical="center"/>
    </xf>
    <xf numFmtId="194" fontId="7" fillId="0" borderId="10" xfId="1693" applyNumberFormat="1" applyFont="1" applyFill="1" applyBorder="1" applyAlignment="1">
      <alignment horizontal="center" vertical="center" wrapText="1"/>
    </xf>
    <xf numFmtId="194" fontId="7" fillId="0" borderId="0" xfId="1693" applyNumberFormat="1" applyFont="1" applyFill="1" applyBorder="1" applyAlignment="1">
      <alignment horizontal="center" vertical="center" wrapText="1"/>
    </xf>
    <xf numFmtId="194" fontId="5" fillId="0" borderId="0" xfId="1693" applyNumberFormat="1" applyFont="1" applyFill="1" applyBorder="1" applyAlignment="1">
      <alignment horizontal="center" vertical="center" wrapText="1"/>
    </xf>
    <xf numFmtId="0" fontId="5" fillId="0" borderId="0" xfId="1693" applyFont="1" applyBorder="1" applyAlignment="1">
      <alignment horizontal="center" vertical="center"/>
    </xf>
    <xf numFmtId="0" fontId="5" fillId="0" borderId="0" xfId="1693" applyFont="1" applyFill="1" applyBorder="1" applyAlignment="1">
      <alignment horizontal="left" vertical="center" shrinkToFit="1"/>
    </xf>
    <xf numFmtId="194" fontId="5" fillId="0" borderId="10" xfId="1693" applyNumberFormat="1" applyFont="1" applyFill="1" applyBorder="1" applyAlignment="1">
      <alignment horizontal="center" vertical="center" wrapText="1"/>
    </xf>
    <xf numFmtId="194" fontId="5" fillId="0" borderId="0" xfId="1693" applyNumberFormat="1" applyFont="1" applyFill="1" applyBorder="1" applyAlignment="1">
      <alignment horizontal="center" vertical="center" wrapText="1"/>
    </xf>
    <xf numFmtId="0" fontId="7" fillId="0" borderId="0" xfId="1693" applyFont="1" applyFill="1" applyBorder="1" applyAlignment="1">
      <alignment horizontal="center" vertical="center" shrinkToFit="1"/>
    </xf>
    <xf numFmtId="0" fontId="7" fillId="0" borderId="0" xfId="1693" applyFont="1" applyFill="1" applyBorder="1" applyAlignment="1">
      <alignment horizontal="center" vertical="center" shrinkToFit="1"/>
    </xf>
    <xf numFmtId="194" fontId="7" fillId="0" borderId="0" xfId="1693" applyNumberFormat="1" applyFont="1" applyFill="1" applyBorder="1" applyAlignment="1">
      <alignment horizontal="center" vertical="center" wrapText="1"/>
    </xf>
    <xf numFmtId="0" fontId="5" fillId="0" borderId="0" xfId="1693" applyFont="1" applyBorder="1" applyAlignment="1">
      <alignment horizontal="center" vertical="center"/>
    </xf>
    <xf numFmtId="0" fontId="5" fillId="0" borderId="3" xfId="1693" applyFont="1" applyBorder="1" applyAlignment="1">
      <alignment horizontal="center" vertical="center"/>
    </xf>
    <xf numFmtId="194" fontId="5" fillId="0" borderId="10" xfId="1693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0" xfId="1693" applyFont="1" applyBorder="1" applyAlignment="1">
      <alignment horizontal="center" vertical="center"/>
    </xf>
    <xf numFmtId="0" fontId="7" fillId="0" borderId="0" xfId="1693" applyFont="1" applyBorder="1" applyAlignment="1">
      <alignment horizontal="center" vertical="center" shrinkToFit="1"/>
    </xf>
    <xf numFmtId="194" fontId="7" fillId="0" borderId="10" xfId="1693" applyNumberFormat="1" applyFont="1" applyFill="1" applyBorder="1" applyAlignment="1">
      <alignment horizontal="center" vertical="center" wrapText="1"/>
    </xf>
    <xf numFmtId="194" fontId="7" fillId="0" borderId="0" xfId="1693" applyNumberFormat="1" applyFont="1" applyFill="1" applyBorder="1" applyAlignment="1">
      <alignment horizontal="center" vertical="center" wrapText="1"/>
    </xf>
    <xf numFmtId="194" fontId="5" fillId="0" borderId="3" xfId="169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94" fontId="7" fillId="0" borderId="3" xfId="1693" applyNumberFormat="1" applyFont="1" applyFill="1" applyBorder="1" applyAlignment="1">
      <alignment horizontal="center" vertical="center" wrapText="1"/>
    </xf>
    <xf numFmtId="194" fontId="7" fillId="0" borderId="3" xfId="1693" applyNumberFormat="1" applyFont="1" applyFill="1" applyBorder="1" applyAlignment="1">
      <alignment horizontal="center" vertical="center" wrapText="1"/>
    </xf>
    <xf numFmtId="194" fontId="7" fillId="0" borderId="3" xfId="1693" applyNumberFormat="1" applyFont="1" applyFill="1" applyBorder="1" applyAlignment="1">
      <alignment horizontal="center" vertical="center" wrapText="1"/>
    </xf>
    <xf numFmtId="0" fontId="5" fillId="0" borderId="0" xfId="1693" applyFont="1" applyFill="1" applyBorder="1" applyAlignment="1">
      <alignment vertical="center" shrinkToFit="1"/>
    </xf>
    <xf numFmtId="0" fontId="5" fillId="0" borderId="0" xfId="1693" applyFont="1" applyFill="1" applyBorder="1" applyAlignment="1">
      <alignment vertical="center" shrinkToFit="1"/>
    </xf>
    <xf numFmtId="0" fontId="5" fillId="0" borderId="0" xfId="1693" applyFont="1" applyFill="1" applyBorder="1" applyAlignment="1">
      <alignment vertical="center" shrinkToFit="1"/>
    </xf>
    <xf numFmtId="0" fontId="5" fillId="0" borderId="0" xfId="1693" applyFont="1" applyFill="1" applyBorder="1" applyAlignment="1">
      <alignment horizontal="left" vertical="center" shrinkToFit="1"/>
    </xf>
    <xf numFmtId="0" fontId="5" fillId="0" borderId="1" xfId="1693" applyFont="1" applyBorder="1" applyAlignment="1">
      <alignment horizontal="center" vertical="center" shrinkToFit="1"/>
    </xf>
    <xf numFmtId="194" fontId="5" fillId="0" borderId="2" xfId="1693" applyNumberFormat="1" applyFont="1" applyFill="1" applyBorder="1" applyAlignment="1">
      <alignment horizontal="center" vertical="center" wrapText="1"/>
    </xf>
    <xf numFmtId="193" fontId="18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193" fontId="20" fillId="2" borderId="0" xfId="0" applyNumberFormat="1" applyFont="1" applyFill="1" applyBorder="1" applyAlignment="1">
      <alignment horizontal="center" vertical="center"/>
    </xf>
    <xf numFmtId="193" fontId="20" fillId="0" borderId="0" xfId="0" applyNumberFormat="1" applyFont="1" applyFill="1" applyBorder="1" applyAlignment="1">
      <alignment horizontal="center" vertical="center"/>
    </xf>
    <xf numFmtId="193" fontId="2" fillId="0" borderId="0" xfId="0" applyNumberFormat="1" applyFont="1" applyFill="1" applyBorder="1" applyAlignment="1">
      <alignment vertical="center"/>
    </xf>
    <xf numFmtId="193" fontId="21" fillId="0" borderId="11" xfId="0" applyNumberFormat="1" applyFont="1" applyFill="1" applyBorder="1" applyAlignment="1">
      <alignment horizontal="center" vertical="center"/>
    </xf>
    <xf numFmtId="193" fontId="18" fillId="0" borderId="11" xfId="0" applyNumberFormat="1" applyFont="1" applyFill="1" applyBorder="1" applyAlignment="1">
      <alignment vertical="top"/>
    </xf>
    <xf numFmtId="193" fontId="22" fillId="0" borderId="11" xfId="0" applyNumberFormat="1" applyFont="1" applyFill="1" applyBorder="1" applyAlignment="1">
      <alignment horizontal="center" vertical="center" wrapText="1"/>
    </xf>
    <xf numFmtId="193" fontId="18" fillId="0" borderId="11" xfId="0" applyNumberFormat="1" applyFont="1" applyFill="1" applyBorder="1" applyAlignment="1">
      <alignment horizontal="left" vertical="center"/>
    </xf>
    <xf numFmtId="193" fontId="18" fillId="0" borderId="11" xfId="0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193" fontId="23" fillId="0" borderId="19" xfId="0" applyNumberFormat="1" applyFont="1" applyFill="1" applyBorder="1" applyAlignment="1">
      <alignment horizontal="center" vertical="center" wrapText="1"/>
    </xf>
    <xf numFmtId="193" fontId="24" fillId="0" borderId="19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193" fontId="3" fillId="0" borderId="19" xfId="0" applyNumberFormat="1" applyFont="1" applyFill="1" applyBorder="1" applyAlignment="1">
      <alignment horizontal="center" vertical="center"/>
    </xf>
    <xf numFmtId="193" fontId="25" fillId="0" borderId="19" xfId="0" applyNumberFormat="1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vertical="center" wrapText="1"/>
    </xf>
    <xf numFmtId="193" fontId="23" fillId="0" borderId="20" xfId="0" applyNumberFormat="1" applyFont="1" applyFill="1" applyBorder="1" applyAlignment="1">
      <alignment horizontal="center" vertical="center" wrapText="1"/>
    </xf>
    <xf numFmtId="193" fontId="24" fillId="0" borderId="20" xfId="0" applyNumberFormat="1" applyFont="1" applyFill="1" applyBorder="1" applyAlignment="1">
      <alignment horizontal="center" vertical="center" wrapText="1"/>
    </xf>
    <xf numFmtId="193" fontId="26" fillId="0" borderId="20" xfId="0" applyNumberFormat="1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/>
    </xf>
    <xf numFmtId="193" fontId="25" fillId="3" borderId="11" xfId="0" applyNumberFormat="1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193" fontId="25" fillId="3" borderId="2" xfId="0" applyNumberFormat="1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193" fontId="25" fillId="0" borderId="11" xfId="0" applyNumberFormat="1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left" vertical="center"/>
    </xf>
    <xf numFmtId="193" fontId="25" fillId="0" borderId="11" xfId="0" applyNumberFormat="1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left" vertical="center" indent="1"/>
    </xf>
    <xf numFmtId="193" fontId="12" fillId="0" borderId="11" xfId="0" applyNumberFormat="1" applyFont="1" applyFill="1" applyBorder="1" applyAlignment="1">
      <alignment horizontal="center" vertical="center"/>
    </xf>
    <xf numFmtId="193" fontId="12" fillId="0" borderId="11" xfId="0" applyNumberFormat="1" applyFont="1" applyFill="1" applyBorder="1" applyAlignment="1">
      <alignment horizontal="center" vertical="center"/>
    </xf>
    <xf numFmtId="193" fontId="12" fillId="3" borderId="11" xfId="0" applyNumberFormat="1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left" vertical="center" indent="1"/>
    </xf>
    <xf numFmtId="0" fontId="18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3" fontId="5" fillId="0" borderId="23" xfId="1612" applyNumberFormat="1" applyFont="1" applyFill="1" applyBorder="1" applyAlignment="1" applyProtection="1">
      <alignment horizontal="center" vertical="center" wrapText="1"/>
    </xf>
    <xf numFmtId="3" fontId="5" fillId="0" borderId="6" xfId="1612" applyNumberFormat="1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3" fontId="5" fillId="0" borderId="25" xfId="1612" applyNumberFormat="1" applyFont="1" applyFill="1" applyBorder="1" applyAlignment="1" applyProtection="1">
      <alignment horizontal="center" vertical="center" wrapText="1"/>
    </xf>
    <xf numFmtId="3" fontId="5" fillId="0" borderId="4" xfId="1612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193" fontId="7" fillId="0" borderId="10" xfId="0" applyNumberFormat="1" applyFont="1" applyFill="1" applyBorder="1" applyAlignment="1">
      <alignment horizontal="center" vertical="center"/>
    </xf>
    <xf numFmtId="9" fontId="7" fillId="0" borderId="7" xfId="2086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193" fontId="5" fillId="0" borderId="10" xfId="0" applyNumberFormat="1" applyFont="1" applyFill="1" applyBorder="1" applyAlignment="1">
      <alignment horizontal="center" vertical="center"/>
    </xf>
    <xf numFmtId="9" fontId="5" fillId="0" borderId="3" xfId="2086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9" fontId="7" fillId="0" borderId="3" xfId="2086" applyNumberFormat="1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93" fontId="5" fillId="0" borderId="2" xfId="0" applyNumberFormat="1" applyFont="1" applyFill="1" applyBorder="1" applyAlignment="1">
      <alignment horizontal="center" vertical="center"/>
    </xf>
    <xf numFmtId="9" fontId="5" fillId="0" borderId="28" xfId="2086" applyNumberFormat="1" applyFont="1" applyFill="1" applyBorder="1" applyAlignment="1" applyProtection="1">
      <alignment horizontal="center" vertical="center"/>
    </xf>
    <xf numFmtId="3" fontId="2" fillId="2" borderId="0" xfId="1612" applyNumberFormat="1" applyFont="1" applyFill="1" applyAlignment="1" applyProtection="1">
      <alignment vertical="center"/>
    </xf>
    <xf numFmtId="0" fontId="2" fillId="0" borderId="0" xfId="1612" applyBorder="1" applyAlignment="1">
      <alignment vertical="center"/>
    </xf>
    <xf numFmtId="3" fontId="1" fillId="2" borderId="0" xfId="1612" applyNumberFormat="1" applyFont="1" applyFill="1" applyAlignment="1" applyProtection="1">
      <alignment vertical="center"/>
    </xf>
    <xf numFmtId="3" fontId="2" fillId="2" borderId="0" xfId="1612" applyNumberFormat="1" applyFont="1" applyFill="1" applyBorder="1" applyAlignment="1" applyProtection="1">
      <alignment horizontal="center" vertical="center"/>
    </xf>
    <xf numFmtId="0" fontId="3" fillId="2" borderId="0" xfId="1612" applyFont="1" applyFill="1" applyAlignment="1">
      <alignment horizontal="center" vertical="center"/>
    </xf>
    <xf numFmtId="0" fontId="3" fillId="2" borderId="0" xfId="1612" applyFont="1" applyFill="1" applyBorder="1" applyAlignment="1">
      <alignment horizontal="center" vertical="center"/>
    </xf>
    <xf numFmtId="0" fontId="5" fillId="2" borderId="4" xfId="1612" applyFont="1" applyFill="1" applyBorder="1" applyAlignment="1">
      <alignment vertical="center"/>
    </xf>
    <xf numFmtId="0" fontId="5" fillId="2" borderId="4" xfId="1612" applyFont="1" applyFill="1" applyBorder="1" applyAlignment="1">
      <alignment horizontal="center" vertical="center"/>
    </xf>
    <xf numFmtId="49" fontId="5" fillId="2" borderId="9" xfId="1612" applyNumberFormat="1" applyFont="1" applyFill="1" applyBorder="1" applyAlignment="1" applyProtection="1">
      <alignment horizontal="center" vertical="center" wrapText="1" shrinkToFit="1"/>
    </xf>
    <xf numFmtId="3" fontId="5" fillId="2" borderId="1" xfId="1612" applyNumberFormat="1" applyFont="1" applyFill="1" applyBorder="1" applyAlignment="1" applyProtection="1">
      <alignment horizontal="center" vertical="center" wrapText="1"/>
    </xf>
    <xf numFmtId="49" fontId="5" fillId="2" borderId="14" xfId="1612" applyNumberFormat="1" applyFont="1" applyFill="1" applyBorder="1" applyAlignment="1" applyProtection="1">
      <alignment horizontal="left" vertical="center" shrinkToFit="1"/>
    </xf>
    <xf numFmtId="194" fontId="5" fillId="2" borderId="14" xfId="2086" applyNumberFormat="1" applyFont="1" applyFill="1" applyBorder="1" applyAlignment="1" applyProtection="1">
      <alignment horizontal="center" vertical="center"/>
    </xf>
    <xf numFmtId="9" fontId="5" fillId="2" borderId="3" xfId="2086" applyNumberFormat="1" applyFont="1" applyFill="1" applyBorder="1" applyAlignment="1" applyProtection="1">
      <alignment horizontal="center" vertical="center"/>
    </xf>
    <xf numFmtId="0" fontId="2" fillId="0" borderId="0" xfId="1612" applyFill="1" applyBorder="1" applyAlignment="1">
      <alignment vertical="center"/>
    </xf>
    <xf numFmtId="49" fontId="5" fillId="2" borderId="0" xfId="1612" applyNumberFormat="1" applyFont="1" applyFill="1" applyBorder="1" applyAlignment="1" applyProtection="1">
      <alignment horizontal="left" vertical="center" shrinkToFit="1"/>
    </xf>
    <xf numFmtId="194" fontId="5" fillId="2" borderId="10" xfId="2086" applyNumberFormat="1" applyFont="1" applyFill="1" applyBorder="1" applyAlignment="1" applyProtection="1">
      <alignment horizontal="center" vertical="center"/>
    </xf>
    <xf numFmtId="49" fontId="5" fillId="2" borderId="0" xfId="1612" applyNumberFormat="1" applyFont="1" applyFill="1" applyBorder="1" applyAlignment="1" applyProtection="1">
      <alignment vertical="center" shrinkToFit="1"/>
    </xf>
    <xf numFmtId="49" fontId="5" fillId="2" borderId="4" xfId="1612" applyNumberFormat="1" applyFont="1" applyFill="1" applyBorder="1" applyAlignment="1" applyProtection="1">
      <alignment horizontal="center" vertical="center" shrinkToFit="1"/>
    </xf>
    <xf numFmtId="9" fontId="5" fillId="2" borderId="13" xfId="2086" applyNumberFormat="1" applyFont="1" applyFill="1" applyBorder="1" applyAlignment="1" applyProtection="1">
      <alignment horizontal="center" vertical="center"/>
    </xf>
    <xf numFmtId="49" fontId="5" fillId="2" borderId="6" xfId="1612" applyNumberFormat="1" applyFont="1" applyFill="1" applyBorder="1" applyAlignment="1" applyProtection="1">
      <alignment horizontal="center" vertical="center" shrinkToFit="1"/>
    </xf>
    <xf numFmtId="194" fontId="5" fillId="2" borderId="29" xfId="2086" applyNumberFormat="1" applyFont="1" applyFill="1" applyBorder="1" applyAlignment="1" applyProtection="1">
      <alignment horizontal="center" vertical="center"/>
    </xf>
    <xf numFmtId="194" fontId="5" fillId="2" borderId="30" xfId="2086" applyNumberFormat="1" applyFont="1" applyFill="1" applyBorder="1" applyAlignment="1" applyProtection="1">
      <alignment horizontal="center" vertical="center"/>
    </xf>
    <xf numFmtId="49" fontId="5" fillId="2" borderId="0" xfId="1612" applyNumberFormat="1" applyFont="1" applyFill="1" applyBorder="1" applyAlignment="1" applyProtection="1">
      <alignment horizontal="left" vertical="center" indent="1" shrinkToFit="1"/>
    </xf>
    <xf numFmtId="49" fontId="5" fillId="2" borderId="1" xfId="1612" applyNumberFormat="1" applyFont="1" applyFill="1" applyBorder="1" applyAlignment="1" applyProtection="1">
      <alignment horizontal="center" vertical="center" shrinkToFit="1"/>
    </xf>
    <xf numFmtId="194" fontId="5" fillId="2" borderId="2" xfId="2086" applyNumberFormat="1" applyFont="1" applyFill="1" applyBorder="1" applyAlignment="1" applyProtection="1">
      <alignment horizontal="center" vertical="center"/>
    </xf>
    <xf numFmtId="194" fontId="5" fillId="2" borderId="31" xfId="2086" applyNumberFormat="1" applyFont="1" applyFill="1" applyBorder="1" applyAlignment="1" applyProtection="1">
      <alignment horizontal="center" vertical="center"/>
    </xf>
    <xf numFmtId="9" fontId="5" fillId="2" borderId="32" xfId="2086" applyNumberFormat="1" applyFont="1" applyFill="1" applyBorder="1" applyAlignment="1" applyProtection="1">
      <alignment horizontal="center" vertical="center"/>
    </xf>
    <xf numFmtId="0" fontId="2" fillId="2" borderId="0" xfId="1612" applyFill="1" applyAlignment="1">
      <alignment horizontal="center" vertical="center"/>
    </xf>
    <xf numFmtId="0" fontId="5" fillId="2" borderId="0" xfId="1612" applyFont="1" applyFill="1" applyBorder="1" applyAlignment="1">
      <alignment horizontal="center" vertical="center"/>
    </xf>
    <xf numFmtId="3" fontId="5" fillId="2" borderId="28" xfId="1612" applyNumberFormat="1" applyFont="1" applyFill="1" applyBorder="1" applyAlignment="1" applyProtection="1">
      <alignment horizontal="center" vertical="center" wrapText="1"/>
    </xf>
    <xf numFmtId="49" fontId="5" fillId="2" borderId="14" xfId="1612" applyNumberFormat="1" applyFont="1" applyFill="1" applyBorder="1" applyAlignment="1" applyProtection="1">
      <alignment vertical="center" shrinkToFit="1"/>
    </xf>
    <xf numFmtId="193" fontId="5" fillId="2" borderId="14" xfId="2086" applyNumberFormat="1" applyFont="1" applyFill="1" applyBorder="1" applyAlignment="1" applyProtection="1">
      <alignment horizontal="center" vertical="center"/>
    </xf>
    <xf numFmtId="9" fontId="5" fillId="2" borderId="3" xfId="3" applyNumberFormat="1" applyFont="1" applyFill="1" applyBorder="1" applyAlignment="1" applyProtection="1">
      <alignment horizontal="center" vertical="center"/>
    </xf>
    <xf numFmtId="49" fontId="5" fillId="2" borderId="14" xfId="1612" applyNumberFormat="1" applyFont="1" applyFill="1" applyBorder="1" applyAlignment="1" applyProtection="1">
      <alignment horizontal="left" vertical="center" indent="1" shrinkToFit="1"/>
    </xf>
    <xf numFmtId="49" fontId="5" fillId="2" borderId="0" xfId="1612" applyNumberFormat="1" applyFont="1" applyFill="1" applyBorder="1" applyAlignment="1" applyProtection="1">
      <alignment horizontal="left" vertical="center" indent="1" shrinkToFit="1"/>
    </xf>
    <xf numFmtId="193" fontId="5" fillId="2" borderId="10" xfId="2086" applyNumberFormat="1" applyFont="1" applyFill="1" applyBorder="1" applyAlignment="1" applyProtection="1">
      <alignment horizontal="center" vertical="center"/>
    </xf>
    <xf numFmtId="193" fontId="5" fillId="2" borderId="12" xfId="2086" applyNumberFormat="1" applyFont="1" applyFill="1" applyBorder="1" applyAlignment="1" applyProtection="1">
      <alignment horizontal="center" vertical="center"/>
    </xf>
    <xf numFmtId="9" fontId="5" fillId="2" borderId="13" xfId="3" applyNumberFormat="1" applyFont="1" applyFill="1" applyBorder="1" applyAlignment="1" applyProtection="1">
      <alignment horizontal="center" vertical="center"/>
    </xf>
    <xf numFmtId="193" fontId="5" fillId="2" borderId="29" xfId="2086" applyNumberFormat="1" applyFont="1" applyFill="1" applyBorder="1" applyAlignment="1" applyProtection="1">
      <alignment horizontal="center" vertical="center"/>
    </xf>
    <xf numFmtId="193" fontId="5" fillId="2" borderId="15" xfId="2086" applyNumberFormat="1" applyFont="1" applyFill="1" applyBorder="1" applyAlignment="1" applyProtection="1">
      <alignment horizontal="center" vertical="center"/>
    </xf>
    <xf numFmtId="193" fontId="5" fillId="2" borderId="30" xfId="2086" applyNumberFormat="1" applyFont="1" applyFill="1" applyBorder="1" applyAlignment="1" applyProtection="1">
      <alignment horizontal="center" vertical="center"/>
    </xf>
    <xf numFmtId="193" fontId="5" fillId="2" borderId="11" xfId="2086" applyNumberFormat="1" applyFont="1" applyFill="1" applyBorder="1" applyAlignment="1" applyProtection="1">
      <alignment horizontal="center" vertical="center"/>
    </xf>
    <xf numFmtId="9" fontId="5" fillId="2" borderId="33" xfId="3" applyNumberFormat="1" applyFont="1" applyFill="1" applyBorder="1" applyAlignment="1" applyProtection="1">
      <alignment horizontal="center" vertical="center"/>
    </xf>
  </cellXfs>
  <cellStyles count="22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6 3" xfId="49"/>
    <cellStyle name="差_市辖区测算-新科目（20080626）_县市旗测算-新科目（含人口规模效应） 2" xfId="50"/>
    <cellStyle name="着色 2 3" xfId="51"/>
    <cellStyle name="差_其他部门(按照总人口测算）—20080416_不含人员经费系数_财力性转移支付2010年预算参考数" xfId="52"/>
    <cellStyle name="差_2006年34青海_财力性转移支付2010年预算参考数" xfId="53"/>
    <cellStyle name="Accent5 - 20% 2" xfId="54"/>
    <cellStyle name="40% - 着色 5 4" xfId="55"/>
    <cellStyle name="差_附表_财力性转移支付2010年预算参考数" xfId="56"/>
    <cellStyle name="好_12滨州 2 2" xfId="57"/>
    <cellStyle name="好_11大理 2" xfId="58"/>
    <cellStyle name="20% - 着色 2 9" xfId="59"/>
    <cellStyle name="Accent2 - 40%" xfId="60"/>
    <cellStyle name="差_安徽 缺口县区测算(地方填报)1_财力性转移支付2010年预算参考数" xfId="61"/>
    <cellStyle name="40% - 着色 6 17" xfId="62"/>
    <cellStyle name="好_缺口县区测算 2" xfId="63"/>
    <cellStyle name="差_财政供养人员" xfId="64"/>
    <cellStyle name="常规 11" xfId="65"/>
    <cellStyle name="40% - 着色 3 4" xfId="66"/>
    <cellStyle name="差_Book1_财力性转移支付2010年预算参考数 2" xfId="67"/>
    <cellStyle name="好_市辖区测算-新科目（20080626） 2" xfId="68"/>
    <cellStyle name="好_行政（人员）_民生政策最低支出需求_财力性转移支付2010年预算参考数" xfId="69"/>
    <cellStyle name="Accent5 - 60% 2 2" xfId="70"/>
    <cellStyle name="常规 12 2 2" xfId="71"/>
    <cellStyle name="40% - 着色 4 16" xfId="72"/>
    <cellStyle name="好_教育(按照总人口测算）—20080416_不含人员经费系数_财力性转移支付2010年预算参考数" xfId="73"/>
    <cellStyle name="好_行政（人员）_县市旗测算-新科目（含人口规模效应）_财力性转移支付2010年预算参考数 2" xfId="74"/>
    <cellStyle name="40% - 着色 3 13" xfId="75"/>
    <cellStyle name="Accent1 - 60% 2 2" xfId="76"/>
    <cellStyle name="40% - 着色 4 7" xfId="77"/>
    <cellStyle name="差_2006年28四川" xfId="78"/>
    <cellStyle name="_norma1_2006年1月份税收收入分类型汇总表" xfId="79"/>
    <cellStyle name="60% - 着色 3 7" xfId="80"/>
    <cellStyle name="百分比 4" xfId="81"/>
    <cellStyle name="差_测算结果汇总_财力性转移支付2010年预算参考数" xfId="82"/>
    <cellStyle name="常规 5 2 2" xfId="83"/>
    <cellStyle name="60% - 着色 3 8" xfId="84"/>
    <cellStyle name="差_核定人数下发表" xfId="85"/>
    <cellStyle name="差_农林水和城市维护标准支出20080505－县区合计_财力性转移支付2010年预算参考数" xfId="86"/>
    <cellStyle name="Accent6 2" xfId="87"/>
    <cellStyle name="40% - 着色 4 15" xfId="88"/>
    <cellStyle name="Accent4 2 2" xfId="89"/>
    <cellStyle name="差_测算结果_财力性转移支付2010年预算参考数" xfId="90"/>
    <cellStyle name="40% - 着色 3 3" xfId="91"/>
    <cellStyle name="常规 5 2 3" xfId="92"/>
    <cellStyle name="60% - 着色 3 9" xfId="93"/>
    <cellStyle name="好_汇总表_财力性转移支付2010年预算参考数" xfId="94"/>
    <cellStyle name="差_gdp 2" xfId="95"/>
    <cellStyle name="60% - 着色 2" xfId="96"/>
    <cellStyle name="60% - 着色 5 5" xfId="97"/>
    <cellStyle name="差_30云南_1" xfId="98"/>
    <cellStyle name="_2005年1月报人大材料（非附表" xfId="99"/>
    <cellStyle name="好_卫生(按照总人口测算）—20080416_不含人员经费系数 2" xfId="100"/>
    <cellStyle name="20% - 着色 2 4" xfId="101"/>
    <cellStyle name="好_09黑龙江_财力性转移支付2010年预算参考数 2" xfId="102"/>
    <cellStyle name="差_行政公检法测算_民生政策最低支出需求" xfId="103"/>
    <cellStyle name="数字 3 2" xfId="104"/>
    <cellStyle name="Accent5 - 20%_2017-7.6" xfId="105"/>
    <cellStyle name="40% - 着色 4 18" xfId="106"/>
    <cellStyle name="好_2006年水利统计指标统计表_财力性转移支付2010年预算参考数 2" xfId="107"/>
    <cellStyle name="40% - 着色 3 6" xfId="108"/>
    <cellStyle name="20% - 着色 2 17" xfId="109"/>
    <cellStyle name="好_汇总表4 2" xfId="110"/>
    <cellStyle name="常规 31 3 2" xfId="111"/>
    <cellStyle name="40% - 强调文字颜色 4 2" xfId="112"/>
    <cellStyle name="好_其他部门(按照总人口测算）—20080416_县市旗测算-新科目（含人口规模效应）_财力性转移支付2010年预算参考数 2" xfId="113"/>
    <cellStyle name="差_2007一般预算支出口径剔除表" xfId="114"/>
    <cellStyle name="20% - 着色 1 2" xfId="115"/>
    <cellStyle name="_4月表" xfId="116"/>
    <cellStyle name="40% - 着色 5 2" xfId="117"/>
    <cellStyle name="20% - 着色 2 7" xfId="118"/>
    <cellStyle name="表标题 2 2" xfId="119"/>
    <cellStyle name="20% - 着色 3 5" xfId="120"/>
    <cellStyle name="差_Book2" xfId="121"/>
    <cellStyle name="好_市辖区测算-新科目（20080626）_财力性转移支付2010年预算参考数" xfId="122"/>
    <cellStyle name="60% - 着色 3 17" xfId="123"/>
    <cellStyle name="差_平邑_财力性转移支付2010年预算参考数" xfId="124"/>
    <cellStyle name="常规 26 2" xfId="125"/>
    <cellStyle name="常规 31 2" xfId="126"/>
    <cellStyle name="好_行政公检法测算_县市旗测算-新科目（含人口规模效应）_财力性转移支付2010年预算参考数 2" xfId="127"/>
    <cellStyle name="千位[0]_(人代会用)" xfId="128"/>
    <cellStyle name="20% - 着色 3 15" xfId="129"/>
    <cellStyle name="着色 5 8" xfId="130"/>
    <cellStyle name="差_县市旗测算-新科目（20080626）_民生政策最低支出需求 2" xfId="131"/>
    <cellStyle name="_市本级财力的明细(三个方案)" xfId="132"/>
    <cellStyle name="差_县区合并测算20080423(按照各省比重）_不含人员经费系数_财力性转移支付2010年预算参考数 2" xfId="133"/>
    <cellStyle name="差_行政（人员）_县市旗测算-新科目（含人口规模效应）" xfId="134"/>
    <cellStyle name="Accent6 - 20% 2 2" xfId="135"/>
    <cellStyle name="差_县市旗测算-新科目（20080626）_不含人员经费系数" xfId="136"/>
    <cellStyle name="差_12滨州 2" xfId="137"/>
    <cellStyle name="千位分隔[0] 2" xfId="138"/>
    <cellStyle name="Accent2 - 40% 2" xfId="139"/>
    <cellStyle name="差_县市旗测算20080508 2" xfId="140"/>
    <cellStyle name="40% - 着色 3 5" xfId="141"/>
    <cellStyle name="好_平邑_财力性转移支付2010年预算参考数" xfId="142"/>
    <cellStyle name="好_县市旗测算-新科目（20080626）_县市旗测算-新科目（含人口规模效应） 2" xfId="143"/>
    <cellStyle name="差_2007年一般预算支出剔除_财力性转移支付2010年预算参考数 2" xfId="144"/>
    <cellStyle name="好_27重庆_财力性转移支付2010年预算参考数" xfId="145"/>
    <cellStyle name="40% - 着色 4 17" xfId="146"/>
    <cellStyle name="好_2008年全省汇总收支计算表_财力性转移支付2010年预算参考数 2" xfId="147"/>
    <cellStyle name="常规 12 2 3" xfId="148"/>
    <cellStyle name="好_其他部门(按照总人口测算）—20080416_县市旗测算-新科目（含人口规模效应）_财力性转移支付2010年预算参考数" xfId="149"/>
    <cellStyle name="20% - 着色 1" xfId="150"/>
    <cellStyle name="差_县市旗测算20080508_县市旗测算-新科目（含人口规模效应）_财力性转移支付2010年预算参考数 2" xfId="151"/>
    <cellStyle name="常规 31 3" xfId="152"/>
    <cellStyle name="差_行政公检法测算_县市旗测算-新科目（含人口规模效应）" xfId="153"/>
    <cellStyle name="差_05潍坊_2017-7.6" xfId="154"/>
    <cellStyle name="差_行政（人员）_县市旗测算-新科目（含人口规模效应）_财力性转移支付2010年预算参考数 2" xfId="155"/>
    <cellStyle name="20% - 着色 2" xfId="156"/>
    <cellStyle name="差_行政(燃修费)_民生政策最低支出需求" xfId="157"/>
    <cellStyle name="差_2006年全省财力计算表（中央、决算）" xfId="158"/>
    <cellStyle name="60% - 着色 6 2" xfId="159"/>
    <cellStyle name="差_分县成本差异系数_民生政策最低支出需求_财力性转移支付2010年预算参考数" xfId="160"/>
    <cellStyle name="好_分县成本差异系数_财力性转移支付2010年预算参考数 2" xfId="161"/>
    <cellStyle name="40% - 着色 3 7" xfId="162"/>
    <cellStyle name="差_2_财力性转移支付2010年预算参考数" xfId="163"/>
    <cellStyle name="超级链接 4 2" xfId="164"/>
    <cellStyle name="20% - 着色 3" xfId="165"/>
    <cellStyle name="好_2008计算资料（8月5） 2" xfId="166"/>
    <cellStyle name="60% - 着色 6 3" xfId="167"/>
    <cellStyle name="40% - 着色 3 8" xfId="168"/>
    <cellStyle name="差_gdp" xfId="169"/>
    <cellStyle name="60% - 着色 1 9" xfId="170"/>
    <cellStyle name="40% - 着色 3 18" xfId="171"/>
    <cellStyle name="差_2006年水利统计指标统计表 2" xfId="172"/>
    <cellStyle name="差_市辖区测算-新科目（20080626）" xfId="173"/>
    <cellStyle name="60% - 着色 6 11" xfId="174"/>
    <cellStyle name="常规 7 3" xfId="175"/>
    <cellStyle name="差_缺口县区测算(财政部标准)" xfId="176"/>
    <cellStyle name="Accent2 - 60%" xfId="177"/>
    <cellStyle name="好_县市旗测算20080508_县市旗测算-新科目（含人口规模效应）" xfId="178"/>
    <cellStyle name="40% - 着色 1 6" xfId="179"/>
    <cellStyle name="差_Book1 2" xfId="180"/>
    <cellStyle name="40% - 着色 1 5" xfId="181"/>
    <cellStyle name="_1996-2003年12月当月情况和基建" xfId="182"/>
    <cellStyle name="好_市辖区测算-新科目（20080626）_不含人员经费系数_财力性转移支付2010年预算参考数 2" xfId="183"/>
    <cellStyle name="_ET_STYLE_NoName_00_" xfId="184"/>
    <cellStyle name="差_县市旗测算-新科目（20080626）_不含人员经费系数 2" xfId="185"/>
    <cellStyle name="差_12滨州 2 2" xfId="186"/>
    <cellStyle name="40% - 强调文字颜色 1 2" xfId="187"/>
    <cellStyle name="_14新宾" xfId="188"/>
    <cellStyle name="常规 2 2 2" xfId="189"/>
    <cellStyle name="_2007年上半年全国地方级和部分城市收支情况" xfId="190"/>
    <cellStyle name="20% - 着色 6 17" xfId="191"/>
    <cellStyle name="好_行政公检法测算 2" xfId="192"/>
    <cellStyle name="差_2017.12.13拨款数" xfId="193"/>
    <cellStyle name="?鹎%U龡&amp;H齲_x0001_C铣_x0014__x0007__x0001__x0001_" xfId="194"/>
    <cellStyle name="_2005年收支预计和2006年收入预算" xfId="195"/>
    <cellStyle name="40% - 着色 3 16" xfId="196"/>
    <cellStyle name="@ET_Style?.font5" xfId="197"/>
    <cellStyle name="差_成本差异系数_财力性转移支付2010年预算参考数 2" xfId="198"/>
    <cellStyle name="40% - 着色 4 6" xfId="199"/>
    <cellStyle name="60% - 着色 1 13" xfId="200"/>
    <cellStyle name="Header2" xfId="201"/>
    <cellStyle name="_11个月" xfId="202"/>
    <cellStyle name="好_行政（人员）_民生政策最低支出需求_财力性转移支付2010年预算参考数 2" xfId="203"/>
    <cellStyle name="着色 6 9" xfId="204"/>
    <cellStyle name="好_县市旗测算20080508_不含人员经费系数_财力性转移支付2010年预算参考数" xfId="205"/>
    <cellStyle name="常规 5" xfId="206"/>
    <cellStyle name="差_34青海_财力性转移支付2010年预算参考数" xfId="207"/>
    <cellStyle name="40% - 着色 6 16" xfId="208"/>
    <cellStyle name="60% - 强调文字颜色 2 2" xfId="209"/>
    <cellStyle name="_2005年收支表-财政数" xfId="210"/>
    <cellStyle name="差_县区合并测算20080421_不含人员经费系数 2" xfId="211"/>
    <cellStyle name="60% - 着色 4 12" xfId="212"/>
    <cellStyle name="差_县市旗测算20080508_县市旗测算-新科目（含人口规模效应）" xfId="213"/>
    <cellStyle name="_2005年预算" xfId="214"/>
    <cellStyle name="常规 10 14" xfId="215"/>
    <cellStyle name="好_行政（人员）_财力性转移支付2010年预算参考数" xfId="216"/>
    <cellStyle name="20% - 着色 4 4" xfId="217"/>
    <cellStyle name="20% - 着色 2 11" xfId="218"/>
    <cellStyle name="千位分隔[0] 2 3 3" xfId="219"/>
    <cellStyle name="_2006年1月份税收收入分类型汇总表" xfId="220"/>
    <cellStyle name="好_07临沂" xfId="221"/>
    <cellStyle name="好_成本差异系数_财力性转移支付2010年预算参考数 2" xfId="222"/>
    <cellStyle name="好_县区合并测算20080423(按照各省比重）_不含人员经费系数 2" xfId="223"/>
    <cellStyle name="40% - 着色 1 4" xfId="224"/>
    <cellStyle name="_2006年预算（收入增幅13％，支出16％）-12月20日修改" xfId="225"/>
    <cellStyle name="_ET_STYLE_NoName_00__2017-7.6" xfId="226"/>
    <cellStyle name="60% - 着色 6 8" xfId="227"/>
    <cellStyle name="_norma1" xfId="228"/>
    <cellStyle name="60% - 着色 1 15" xfId="229"/>
    <cellStyle name="20% - 强调文字颜色 6 2" xfId="230"/>
    <cellStyle name="常规 11 2" xfId="231"/>
    <cellStyle name="差_财政供养人员 2" xfId="232"/>
    <cellStyle name="_norma1_11个月" xfId="233"/>
    <cellStyle name="差_其他部门(按照总人口测算）—20080416_民生政策最低支出需求 2" xfId="234"/>
    <cellStyle name="着色 1 18" xfId="235"/>
    <cellStyle name="好_县区合并测算20080423(按照各省比重）_民生政策最低支出需求" xfId="236"/>
    <cellStyle name="20% - 着色 5 18" xfId="237"/>
    <cellStyle name="60% - 着色 6 14" xfId="238"/>
    <cellStyle name="差_07大连 4" xfId="239"/>
    <cellStyle name="_norma1_2007年06月份执行分析表(7.2)" xfId="240"/>
    <cellStyle name="Accent1 - 60%" xfId="241"/>
    <cellStyle name="_norma1_2007年上半年我市、全国、辽宁省、15城市财政收支情况表－政府全会用" xfId="242"/>
    <cellStyle name="好_汇总表_财力性转移支付2010年预算参考数 2" xfId="243"/>
    <cellStyle name="60% - 着色 4 15" xfId="244"/>
    <cellStyle name="差_农林水和城市维护标准支出20080505－县区合计_县市旗测算-新科目（含人口规模效应）" xfId="245"/>
    <cellStyle name="标题 3 2" xfId="246"/>
    <cellStyle name="_norma1_4月表" xfId="247"/>
    <cellStyle name="60% - 着色 1 5" xfId="248"/>
    <cellStyle name="好_文体广播事业(按照总人口测算）—20080416_民生政策最低支出需求" xfId="249"/>
    <cellStyle name="差_行政(燃修费)_县市旗测算-新科目（含人口规模效应）_财力性转移支付2010年预算参考数 2" xfId="250"/>
    <cellStyle name="_大连市2005年一般预算收入完成情况监控表12.19" xfId="251"/>
    <cellStyle name="Accent1 - 40% 2" xfId="252"/>
    <cellStyle name="好_青海 缺口县区测算(地方填报)" xfId="253"/>
    <cellStyle name="_绝密材料（2003）2" xfId="254"/>
    <cellStyle name="好_市辖区测算20080510_财力性转移支付2010年预算参考数 2" xfId="255"/>
    <cellStyle name="_人代会用表" xfId="256"/>
    <cellStyle name="差_22湖南_财力性转移支付2010年预算参考数 2" xfId="257"/>
    <cellStyle name="_市本级财力的明细(按24.8%)" xfId="258"/>
    <cellStyle name="_夏市长报表" xfId="259"/>
    <cellStyle name="20% - 强调文字颜色 1 2" xfId="260"/>
    <cellStyle name="20% - 强调文字颜色 2 2" xfId="261"/>
    <cellStyle name="20% - 强调文字颜色 3 2" xfId="262"/>
    <cellStyle name="20% - 着色 3 14" xfId="263"/>
    <cellStyle name="好_其他部门(按照总人口测算）—20080416_县市旗测算-新科目（含人口规模效应）" xfId="264"/>
    <cellStyle name="40% - 着色 6 14" xfId="265"/>
    <cellStyle name="20% - 强调文字颜色 4 2" xfId="266"/>
    <cellStyle name="好_05潍坊" xfId="267"/>
    <cellStyle name="20% - 着色 1 10" xfId="268"/>
    <cellStyle name="差_2007一般预算支出口径剔除表_财力性转移支付2010年预算参考数" xfId="269"/>
    <cellStyle name="20% - 着色 1 11" xfId="270"/>
    <cellStyle name="好_县市旗测算20080508_民生政策最低支出需求" xfId="271"/>
    <cellStyle name="20% - 着色 1 12" xfId="272"/>
    <cellStyle name="20% - 着色 1 13" xfId="273"/>
    <cellStyle name="40% - 着色 2 2" xfId="274"/>
    <cellStyle name="好_Book1_财力性转移支付2010年预算参考数" xfId="275"/>
    <cellStyle name="20% - 着色 1 14" xfId="276"/>
    <cellStyle name="好_县区合并测算20080423(按照各省比重）_县市旗测算-新科目（含人口规模效应） 2" xfId="277"/>
    <cellStyle name="差_县区合并测算20080423(按照各省比重）_不含人员经费系数" xfId="278"/>
    <cellStyle name="Normal_#10-Headcount" xfId="279"/>
    <cellStyle name="3232 2" xfId="280"/>
    <cellStyle name="Accent3 - 20%" xfId="281"/>
    <cellStyle name="差_县区合并测算20080423(按照各省比重）_县市旗测算-新科目（含人口规模效应）_财力性转移支付2010年预算参考数 2" xfId="282"/>
    <cellStyle name="Accent5 2" xfId="283"/>
    <cellStyle name="40% - 着色 2 3" xfId="284"/>
    <cellStyle name="20% - 着色 1 15" xfId="285"/>
    <cellStyle name="40% - 着色 2 4" xfId="286"/>
    <cellStyle name="20% - 着色 1 16" xfId="287"/>
    <cellStyle name="好_2006年水利统计指标统计表" xfId="288"/>
    <cellStyle name="40% - 着色 2 5" xfId="289"/>
    <cellStyle name="20% - 着色 1 17" xfId="290"/>
    <cellStyle name="40% - 着色 2 6" xfId="291"/>
    <cellStyle name="好_城建部门" xfId="292"/>
    <cellStyle name="20% - 着色 1 18" xfId="293"/>
    <cellStyle name="20% - 着色 1 3" xfId="294"/>
    <cellStyle name="Accent6 - 20% 2" xfId="295"/>
    <cellStyle name="差_卫生部门_财力性转移支付2010年预算参考数" xfId="296"/>
    <cellStyle name="20% - 着色 1 4" xfId="297"/>
    <cellStyle name="好_行政(燃修费) 2" xfId="298"/>
    <cellStyle name="Accent4 - 60% 2" xfId="299"/>
    <cellStyle name="20% - 着色 1 5" xfId="300"/>
    <cellStyle name="差_安徽 缺口县区测算(地方填报)1 2" xfId="301"/>
    <cellStyle name="20% - 着色 1 6" xfId="302"/>
    <cellStyle name="差_09黑龙江 2" xfId="303"/>
    <cellStyle name="差_00省级(打印)" xfId="304"/>
    <cellStyle name="常规 2 3_2017-7.6" xfId="305"/>
    <cellStyle name="40% - 着色 4 2" xfId="306"/>
    <cellStyle name="好_农林水和城市维护标准支出20080505－县区合计 2" xfId="307"/>
    <cellStyle name="20% - 着色 1 7" xfId="308"/>
    <cellStyle name="20% - 着色 1 8" xfId="309"/>
    <cellStyle name="差_县市旗测算-新科目（20080627）_不含人员经费系数 2" xfId="310"/>
    <cellStyle name="Accent3 - 40%" xfId="311"/>
    <cellStyle name="40% - 着色 4 3" xfId="312"/>
    <cellStyle name="差_农林水和城市维护标准支出20080505－县区合计_县市旗测算-新科目（含人口规模效应）_财力性转移支付2010年预算参考数" xfId="313"/>
    <cellStyle name="差_测算结果 2" xfId="314"/>
    <cellStyle name="40% - 着色 4 4" xfId="315"/>
    <cellStyle name="20% - 着色 1 9" xfId="316"/>
    <cellStyle name="常规 10 13" xfId="317"/>
    <cellStyle name="20% - 着色 4 3" xfId="318"/>
    <cellStyle name="好_安徽 缺口县区测算(地方填报)1" xfId="319"/>
    <cellStyle name="千位分隔[0] 2 3 2" xfId="320"/>
    <cellStyle name="好_县区合并测算20080421_民生政策最低支出需求_财力性转移支付2010年预算参考数 2" xfId="321"/>
    <cellStyle name="20% - 着色 2 10" xfId="322"/>
    <cellStyle name="常规 10 15" xfId="323"/>
    <cellStyle name="常规 10 20" xfId="324"/>
    <cellStyle name="20% - 着色 4 5" xfId="325"/>
    <cellStyle name="好_33甘肃 2" xfId="326"/>
    <cellStyle name="好_行政公检法测算_民生政策最低支出需求_财力性转移支付2010年预算参考数" xfId="327"/>
    <cellStyle name="20% - 着色 2 12" xfId="328"/>
    <cellStyle name="常规 10 16" xfId="329"/>
    <cellStyle name="好_28四川 2" xfId="330"/>
    <cellStyle name="后继超级链接" xfId="331"/>
    <cellStyle name="好_缺口县区测算_财力性转移支付2010年预算参考数" xfId="332"/>
    <cellStyle name="20% - 着色 4 6" xfId="333"/>
    <cellStyle name="常规 6 4 2" xfId="334"/>
    <cellStyle name="好_33甘肃 3" xfId="335"/>
    <cellStyle name="20% - 着色 2 13" xfId="336"/>
    <cellStyle name="表标题 4 2" xfId="337"/>
    <cellStyle name="常规 10 17" xfId="338"/>
    <cellStyle name="好_测算结果_财力性转移支付2010年预算参考数" xfId="339"/>
    <cellStyle name="小数 4_2017-12.12" xfId="340"/>
    <cellStyle name="好_2006年全省财力计算表（中央、决算）" xfId="341"/>
    <cellStyle name="20% - 着色 4 7" xfId="342"/>
    <cellStyle name="差_农林水和城市维护标准支出20080505－县区合计_不含人员经费系数" xfId="343"/>
    <cellStyle name="差_总人口" xfId="344"/>
    <cellStyle name="20% - 着色 2 14" xfId="345"/>
    <cellStyle name="常规 10 18" xfId="346"/>
    <cellStyle name="差_6.21发文用表2" xfId="347"/>
    <cellStyle name="20% - 着色 4 8" xfId="348"/>
    <cellStyle name="20% - 着色 2 15" xfId="349"/>
    <cellStyle name="常规 10 19" xfId="350"/>
    <cellStyle name="20% - 着色 4 9" xfId="351"/>
    <cellStyle name="好_1_财力性转移支付2010年预算参考数 2" xfId="352"/>
    <cellStyle name="20% - 着色 2 16" xfId="353"/>
    <cellStyle name="20% - 着色 2 18" xfId="354"/>
    <cellStyle name="差_行政(燃修费)_民生政策最低支出需求 2" xfId="355"/>
    <cellStyle name="40% - 强调文字颜色 5 2" xfId="356"/>
    <cellStyle name="20% - 着色 2 2" xfId="357"/>
    <cellStyle name="差_5334_2006年迪庆县级财政报表附表" xfId="358"/>
    <cellStyle name="20% - 着色 2 3" xfId="359"/>
    <cellStyle name="差_530623_2006年县级财政报表附表 2" xfId="360"/>
    <cellStyle name="no dec" xfId="361"/>
    <cellStyle name="20% - 着色 2 5" xfId="362"/>
    <cellStyle name="20% - 着色 2 6" xfId="363"/>
    <cellStyle name="40% - 着色 5 3" xfId="364"/>
    <cellStyle name="好_34青海_1" xfId="365"/>
    <cellStyle name="好_文体广播事业(按照总人口测算）—20080416_县市旗测算-新科目（含人口规模效应） 2" xfId="366"/>
    <cellStyle name="好_其他部门(按照总人口测算）—20080416_不含人员经费系数" xfId="367"/>
    <cellStyle name="差_Book2_财力性转移支付2010年预算参考数 2" xfId="368"/>
    <cellStyle name="20% - 着色 2 8" xfId="369"/>
    <cellStyle name="常规 28 2 2" xfId="370"/>
    <cellStyle name="好_缺口县区测算(按核定人数)" xfId="371"/>
    <cellStyle name="20% - 着色 3 10" xfId="372"/>
    <cellStyle name="20% - 着色 4" xfId="373"/>
    <cellStyle name="好_危改资金测算 2" xfId="374"/>
    <cellStyle name="常规 3 2 2" xfId="375"/>
    <cellStyle name="20% - 着色 3 11" xfId="376"/>
    <cellStyle name="差_人员工资和公用经费3_财力性转移支付2010年预算参考数" xfId="377"/>
    <cellStyle name="着色 1" xfId="378"/>
    <cellStyle name="20% - 着色 5" xfId="379"/>
    <cellStyle name="好_行政(燃修费)_不含人员经费系数 2" xfId="380"/>
    <cellStyle name="着色 2" xfId="381"/>
    <cellStyle name="20% - 着色 6" xfId="382"/>
    <cellStyle name="20% - 着色 3 12" xfId="383"/>
    <cellStyle name="Accent2 - 20%" xfId="384"/>
    <cellStyle name="20% - 着色 3 13" xfId="385"/>
    <cellStyle name="콤마 [0]_BOILER-CO1" xfId="386"/>
    <cellStyle name="好_市辖区测算-新科目（20080626）_县市旗测算-新科目（含人口规模效应）_财力性转移支付2010年预算参考数" xfId="387"/>
    <cellStyle name="好_2008年预计支出与2007年对比" xfId="388"/>
    <cellStyle name="Accent6 2 2" xfId="389"/>
    <cellStyle name="60% - 强调文字颜色 1 2" xfId="390"/>
    <cellStyle name="差_测算结果_财力性转移支付2010年预算参考数 2" xfId="391"/>
    <cellStyle name="20% - 着色 3 16" xfId="392"/>
    <cellStyle name="20% - 着色 3 17" xfId="393"/>
    <cellStyle name="差_成本差异系数 2" xfId="394"/>
    <cellStyle name="差_平邑_2017-7.6" xfId="395"/>
    <cellStyle name="Accent4 - 20% 2 2" xfId="396"/>
    <cellStyle name="好_752表" xfId="397"/>
    <cellStyle name="好_卫生(按照总人口测算）—20080416" xfId="398"/>
    <cellStyle name="20% - 着色 3 18" xfId="399"/>
    <cellStyle name="常规 4_2008年横排表0721" xfId="400"/>
    <cellStyle name="40% - 强调文字颜色 6 2" xfId="401"/>
    <cellStyle name="差_行政公检法测算_不含人员经费系数_财力性转移支付2010年预算参考数" xfId="402"/>
    <cellStyle name="20% - 着色 3 2" xfId="403"/>
    <cellStyle name="差_03昭通" xfId="404"/>
    <cellStyle name="20% - 着色 3 3" xfId="405"/>
    <cellStyle name="20% - 着色 3 4" xfId="406"/>
    <cellStyle name="差_Book1" xfId="407"/>
    <cellStyle name="差_34青海_1_财力性转移支付2010年预算参考数 2" xfId="408"/>
    <cellStyle name="20% - 着色 3 6" xfId="409"/>
    <cellStyle name="差_成本差异系数_财力性转移支付2010年预算参考数" xfId="410"/>
    <cellStyle name="40% - 着色 6 2" xfId="411"/>
    <cellStyle name="小数_2017-7.6" xfId="412"/>
    <cellStyle name="表标题 3 2" xfId="413"/>
    <cellStyle name="好_县市旗测算-新科目（20080627）_不含人员经费系数" xfId="414"/>
    <cellStyle name="20% - 着色 3 7" xfId="415"/>
    <cellStyle name="好_自行调整差异系数顺序" xfId="416"/>
    <cellStyle name="20% - 着色 3 8" xfId="417"/>
    <cellStyle name="差_县市旗测算-新科目（20080627）" xfId="418"/>
    <cellStyle name="Accent3 - 60%" xfId="419"/>
    <cellStyle name="40% - 着色 6 3" xfId="420"/>
    <cellStyle name="40% - 着色 6 4" xfId="421"/>
    <cellStyle name="好_县区合并测算20080421" xfId="422"/>
    <cellStyle name="20% - 着色 3 9" xfId="423"/>
    <cellStyle name="20% - 着色 4 10" xfId="424"/>
    <cellStyle name="差_34青海_1 2" xfId="425"/>
    <cellStyle name="20% - 着色 4 11" xfId="426"/>
    <cellStyle name="好_大连市 2" xfId="427"/>
    <cellStyle name="20% - 着色 4 12" xfId="428"/>
    <cellStyle name="差_30云南_2017-7.6" xfId="429"/>
    <cellStyle name="好_大连市 3" xfId="430"/>
    <cellStyle name="20% - 着色 4 13" xfId="431"/>
    <cellStyle name="差_2017-7.6_1" xfId="432"/>
    <cellStyle name="20% - 着色 4 14" xfId="433"/>
    <cellStyle name="差_11大理" xfId="434"/>
    <cellStyle name="好_34青海_财力性转移支付2010年预算参考数" xfId="435"/>
    <cellStyle name="好_债券转贷额度表" xfId="436"/>
    <cellStyle name="差_2017-7.6_2" xfId="437"/>
    <cellStyle name="20% - 着色 4 15" xfId="438"/>
    <cellStyle name="60% - 强调文字颜色 6 2" xfId="439"/>
    <cellStyle name="20% - 着色 4 16" xfId="440"/>
    <cellStyle name="差_县市旗测算-新科目（20080626）_不含人员经费系数_财力性转移支付2010年预算参考数 2" xfId="441"/>
    <cellStyle name="20% - 着色 4 17" xfId="442"/>
    <cellStyle name="差_2008年支出调整" xfId="443"/>
    <cellStyle name="差_22湖南_2017-7.6" xfId="444"/>
    <cellStyle name="20% - 着色 4 18" xfId="445"/>
    <cellStyle name="常规 10 12" xfId="446"/>
    <cellStyle name="差_一般预算支出口径剔除表_财力性转移支付2010年预算参考数" xfId="447"/>
    <cellStyle name="Currency1" xfId="448"/>
    <cellStyle name="20% - 着色 4 2" xfId="449"/>
    <cellStyle name="20% - 着色 5 10" xfId="450"/>
    <cellStyle name="60% - 着色 4 6" xfId="451"/>
    <cellStyle name="20% - 着色 5 11" xfId="452"/>
    <cellStyle name="差_县市旗测算-新科目（20080626）_民生政策最低支出需求" xfId="453"/>
    <cellStyle name="60% - 着色 4 7" xfId="454"/>
    <cellStyle name="好_30云南 3" xfId="455"/>
    <cellStyle name="Accent6 - 60% 2" xfId="456"/>
    <cellStyle name="20% - 着色 5 12" xfId="457"/>
    <cellStyle name="差_自行调整差异系数顺序" xfId="458"/>
    <cellStyle name="常规 5 3 2" xfId="459"/>
    <cellStyle name="60% - 着色 4 8" xfId="460"/>
    <cellStyle name="20% - 着色 5 13" xfId="461"/>
    <cellStyle name="60% - 着色 4 9" xfId="462"/>
    <cellStyle name="好_教育(按照总人口测算）—20080416_县市旗测算-新科目（含人口规模效应）_财力性转移支付2010年预算参考数 2" xfId="463"/>
    <cellStyle name="好_县市旗测算-新科目（20080626）_民生政策最低支出需求" xfId="464"/>
    <cellStyle name="千位分隔[0] 2 2 2 2 2" xfId="465"/>
    <cellStyle name="着色 1 14" xfId="466"/>
    <cellStyle name="20% - 着色 5 14" xfId="467"/>
    <cellStyle name="20% - 着色 5 15" xfId="468"/>
    <cellStyle name="Accent4 - 40%_2017-7.6" xfId="469"/>
    <cellStyle name="20% - 着色 5 16" xfId="470"/>
    <cellStyle name="20% - 着色 5 17" xfId="471"/>
    <cellStyle name="差_附表_财力性转移支付2010年预算参考数 2" xfId="472"/>
    <cellStyle name="Accent5 - 20% 2 2" xfId="473"/>
    <cellStyle name="差_人员工资和公用经费3_财力性转移支付2010年预算参考数 2" xfId="474"/>
    <cellStyle name="着色 1 2" xfId="475"/>
    <cellStyle name="20% - 着色 5 2" xfId="476"/>
    <cellStyle name="好_核定人数下发表_财力性转移支付2010年预算参考数 2" xfId="477"/>
    <cellStyle name="差_22湖南_财力性转移支付2010年预算参考数" xfId="478"/>
    <cellStyle name="20% - 着色 5 3" xfId="479"/>
    <cellStyle name="40% - 着色 5 10" xfId="480"/>
    <cellStyle name="20% - 着色 5 4" xfId="481"/>
    <cellStyle name="差_云南 缺口县区测算(地方填报)" xfId="482"/>
    <cellStyle name="差_汇总表_财力性转移支付2010年预算参考数" xfId="483"/>
    <cellStyle name="40% - 着色 5 11" xfId="484"/>
    <cellStyle name="20% - 着色 5 5" xfId="485"/>
    <cellStyle name="好_人员工资和公用经费3_财力性转移支付2010年预算参考数 2" xfId="486"/>
    <cellStyle name="好_行政（人员） 2" xfId="487"/>
    <cellStyle name="40% - 着色 5 12" xfId="488"/>
    <cellStyle name="警告文本 2" xfId="489"/>
    <cellStyle name="Accent2 - 60%_2017-7.6" xfId="490"/>
    <cellStyle name="20% - 着色 5 6" xfId="491"/>
    <cellStyle name="好_人员工资和公用经费 2" xfId="492"/>
    <cellStyle name="好_6.21发文用表2" xfId="493"/>
    <cellStyle name="40% - 着色 5 13" xfId="494"/>
    <cellStyle name="20% - 着色 5 7" xfId="495"/>
    <cellStyle name="好_第五部分(才淼、饶永宏）" xfId="496"/>
    <cellStyle name="常规_2014年省与市州年终结算表 (决算编报参考表)" xfId="497"/>
    <cellStyle name="40% - 着色 5 14" xfId="498"/>
    <cellStyle name="好_其他部门(按照总人口测算）—20080416_民生政策最低支出需求 2" xfId="499"/>
    <cellStyle name="着色 1 8" xfId="500"/>
    <cellStyle name="20% - 着色 5 8" xfId="501"/>
    <cellStyle name="差_县市旗测算-新科目（20080626）_县市旗测算-新科目（含人口规模效应）" xfId="502"/>
    <cellStyle name="40% - 着色 5 15" xfId="503"/>
    <cellStyle name="20% - 着色 5 9" xfId="504"/>
    <cellStyle name="好_农林水和城市维护标准支出20080505－县区合计_财力性转移支付2010年预算参考数" xfId="505"/>
    <cellStyle name="40% - 着色 5 16" xfId="506"/>
    <cellStyle name="20% - 着色 6 10" xfId="507"/>
    <cellStyle name="Accent2 - 60% 2" xfId="508"/>
    <cellStyle name="差_缺口县区测算(财政部标准) 2" xfId="509"/>
    <cellStyle name="好_Sheet1" xfId="510"/>
    <cellStyle name="着色 2 11" xfId="511"/>
    <cellStyle name="20% - 着色 6 11" xfId="512"/>
    <cellStyle name="20% - 着色 6 12" xfId="513"/>
    <cellStyle name="差_2008年全省汇总收支计算表" xfId="514"/>
    <cellStyle name="差_大连市 3" xfId="515"/>
    <cellStyle name="20% - 着色 6 13" xfId="516"/>
    <cellStyle name="差_县市旗测算-新科目（20080626）_县市旗测算-新科目（含人口规模效应）_财力性转移支付2010年预算参考数 2" xfId="517"/>
    <cellStyle name="20% - 着色 6 14" xfId="518"/>
    <cellStyle name="差_县区合并测算20080423(按照各省比重）_不含人员经费系数 2" xfId="519"/>
    <cellStyle name="着色 2 15" xfId="520"/>
    <cellStyle name="20% - 着色 6 15" xfId="521"/>
    <cellStyle name="20% - 着色 6 16" xfId="522"/>
    <cellStyle name="好_行政公检法测算_民生政策最低支出需求_财力性转移支付2010年预算参考数 2" xfId="523"/>
    <cellStyle name="着色 2 18" xfId="524"/>
    <cellStyle name="好_33甘肃 2 2" xfId="525"/>
    <cellStyle name="20% - 着色 6 18" xfId="526"/>
    <cellStyle name="20% - 着色 6 2" xfId="527"/>
    <cellStyle name="Accent2 - 20% 2" xfId="528"/>
    <cellStyle name="好_卫生部门 2" xfId="529"/>
    <cellStyle name="着色 2 4" xfId="530"/>
    <cellStyle name="差_不含人员经费系数 2" xfId="531"/>
    <cellStyle name="20% - 着色 6 4" xfId="532"/>
    <cellStyle name="20% - 着色 6 5" xfId="533"/>
    <cellStyle name="好_县市旗测算-新科目（20080627）_不含人员经费系数_财力性转移支付2010年预算参考数 2" xfId="534"/>
    <cellStyle name="着色 2 6" xfId="535"/>
    <cellStyle name="20% - 着色 6 6" xfId="536"/>
    <cellStyle name="Accent3 - 20%_2017-7.6" xfId="537"/>
    <cellStyle name="20% - 着色 6 7" xfId="538"/>
    <cellStyle name="20% - 着色 6 8" xfId="539"/>
    <cellStyle name="20% - 着色 6 9" xfId="540"/>
    <cellStyle name="好_市辖区测算-新科目（20080626）_民生政策最低支出需求" xfId="541"/>
    <cellStyle name="差_河南 缺口县区测算(地方填报白)_财力性转移支付2010年预算参考数" xfId="542"/>
    <cellStyle name="60% - 着色 2 11" xfId="543"/>
    <cellStyle name="60% - 着色 2 6" xfId="544"/>
    <cellStyle name="好_县区合并测算20080423(按照各省比重）_县市旗测算-新科目（含人口规模效应）" xfId="545"/>
    <cellStyle name="3232" xfId="546"/>
    <cellStyle name="40% - 着色 2" xfId="547"/>
    <cellStyle name="40% - 强调文字颜色 2 2" xfId="548"/>
    <cellStyle name="常规 2 3 3 4" xfId="549"/>
    <cellStyle name="40% - 强调文字颜色 3 2" xfId="550"/>
    <cellStyle name="60% - 着色 2 10" xfId="551"/>
    <cellStyle name="好_其他部门(按照总人口测算）—20080416_民生政策最低支出需求_财力性转移支付2010年预算参考数" xfId="552"/>
    <cellStyle name="60% - 着色 2 5" xfId="553"/>
    <cellStyle name="40% - 着色 1" xfId="554"/>
    <cellStyle name="40% - 着色 1 10" xfId="555"/>
    <cellStyle name="40% - 着色 1 11" xfId="556"/>
    <cellStyle name="40% - 着色 1 12" xfId="557"/>
    <cellStyle name="40% - 着色 1 13" xfId="558"/>
    <cellStyle name="40% - 着色 1 14" xfId="559"/>
    <cellStyle name="好_Book2_财力性转移支付2010年预算参考数 2" xfId="560"/>
    <cellStyle name="Grey" xfId="561"/>
    <cellStyle name="40% - 着色 1 15" xfId="562"/>
    <cellStyle name="差_2007年收支情况及2008年收支预计表(汇总表) 2" xfId="563"/>
    <cellStyle name="40% - 着色 1 16" xfId="564"/>
    <cellStyle name="40% - 着色 1 17" xfId="565"/>
    <cellStyle name="好_2006年34青海 2" xfId="566"/>
    <cellStyle name="40% - 着色 1 18" xfId="567"/>
    <cellStyle name="差_县区合并测算20080423(按照各省比重）_县市旗测算-新科目（含人口规模效应）_财力性转移支付2010年预算参考数" xfId="568"/>
    <cellStyle name="好_其他部门(按照总人口测算）—20080416_民生政策最低支出需求_财力性转移支付2010年预算参考数 2" xfId="569"/>
    <cellStyle name="Accent5" xfId="570"/>
    <cellStyle name="40% - 着色 1 2" xfId="571"/>
    <cellStyle name="Accent4 2" xfId="572"/>
    <cellStyle name="Accent6" xfId="573"/>
    <cellStyle name="40% - 着色 1 3" xfId="574"/>
    <cellStyle name="千位分隔[0] 2 5_2017.4.25转移10亿" xfId="575"/>
    <cellStyle name="表标题 3_2017-12.12" xfId="576"/>
    <cellStyle name="60% - 着色 4 2" xfId="577"/>
    <cellStyle name="40% - 着色 1 7" xfId="578"/>
    <cellStyle name="差_2007年收支情况及2008年收支预计表(汇总表)_财力性转移支付2010年预算参考数 2" xfId="579"/>
    <cellStyle name="好_其他部门(按照总人口测算）—20080416_民生政策最低支出需求" xfId="580"/>
    <cellStyle name="60% - 着色 4 3" xfId="581"/>
    <cellStyle name="40% - 着色 1 8" xfId="582"/>
    <cellStyle name="60% - 着色 4 4" xfId="583"/>
    <cellStyle name="好_2017-7.6" xfId="584"/>
    <cellStyle name="40% - 着色 1 9" xfId="585"/>
    <cellStyle name="好_河南 缺口县区测算(地方填报白)_财力性转移支付2010年预算参考数 2" xfId="586"/>
    <cellStyle name="40% - 着色 2 10" xfId="587"/>
    <cellStyle name="差_行政(燃修费)_县市旗测算-新科目（含人口规模效应） 2" xfId="588"/>
    <cellStyle name="40% - 着色 2 11" xfId="589"/>
    <cellStyle name="Accent6 - 20%" xfId="590"/>
    <cellStyle name="差_分析缺口率 2" xfId="591"/>
    <cellStyle name="40% - 着色 2 12" xfId="592"/>
    <cellStyle name="千位分隔[0] 2 2" xfId="593"/>
    <cellStyle name="差_农林水和城市维护标准支出20080505－县区合计_民生政策最低支出需求_财力性转移支付2010年预算参考数" xfId="594"/>
    <cellStyle name="Accent2 - 40% 2 2" xfId="595"/>
    <cellStyle name="常规 7 2_2017-7.6" xfId="596"/>
    <cellStyle name="40% - 着色 2 13" xfId="597"/>
    <cellStyle name="差_07大连 4 2" xfId="598"/>
    <cellStyle name="常规 2 10" xfId="599"/>
    <cellStyle name="40% - 着色 2 14" xfId="600"/>
    <cellStyle name="常规 2 11" xfId="601"/>
    <cellStyle name="千位分隔[0] 3 4_2017.4.25转移10亿" xfId="602"/>
    <cellStyle name="40% - 着色 2 15" xfId="603"/>
    <cellStyle name="常规 2 12" xfId="604"/>
    <cellStyle name="差_县市旗测算-新科目（20080626）_民生政策最低支出需求_财力性转移支付2010年预算参考数" xfId="605"/>
    <cellStyle name="Accent2 - 20%_2017-7.6" xfId="606"/>
    <cellStyle name="40% - 着色 2 16" xfId="607"/>
    <cellStyle name="Accent4 - 60% 2 2" xfId="608"/>
    <cellStyle name="常规 2 13" xfId="609"/>
    <cellStyle name="40% - 着色 2 17" xfId="610"/>
    <cellStyle name="常规 2 14" xfId="611"/>
    <cellStyle name="40% - 着色 2 18" xfId="612"/>
    <cellStyle name="差_行政(燃修费)_不含人员经费系数_财力性转移支付2010年预算参考数 2" xfId="613"/>
    <cellStyle name="40% - 着色 2 7" xfId="614"/>
    <cellStyle name="Accent3 - 20% 2 2" xfId="615"/>
    <cellStyle name="60% - 着色 5 2" xfId="616"/>
    <cellStyle name="60% - 着色 5 3" xfId="617"/>
    <cellStyle name="40% - 着色 2 8" xfId="618"/>
    <cellStyle name="60% - 着色 5 4" xfId="619"/>
    <cellStyle name="40% - 着色 2 9" xfId="620"/>
    <cellStyle name="好_县市旗测算-新科目（20080626）_财力性转移支付2010年预算参考数" xfId="621"/>
    <cellStyle name="60% - 着色 2 12" xfId="622"/>
    <cellStyle name="60% - 着色 2 7" xfId="623"/>
    <cellStyle name="差_行政(燃修费)" xfId="624"/>
    <cellStyle name="40% - 着色 3" xfId="625"/>
    <cellStyle name="40% - 着色 3 10" xfId="626"/>
    <cellStyle name="差_34青海_1_财力性转移支付2010年预算参考数" xfId="627"/>
    <cellStyle name="40% - 着色 3 11" xfId="628"/>
    <cellStyle name="好_28四川" xfId="629"/>
    <cellStyle name="好_Book1 2" xfId="630"/>
    <cellStyle name="40% - 着色 3 12" xfId="631"/>
    <cellStyle name="好_30云南_2017-7.6" xfId="632"/>
    <cellStyle name="好_县市旗测算-新科目（20080627）_不含人员经费系数_财力性转移支付2010年预算参考数" xfId="633"/>
    <cellStyle name="好_重点民生支出需求测算表社保（农村低保）081112" xfId="634"/>
    <cellStyle name="40% - 着色 3 14" xfId="635"/>
    <cellStyle name="40% - 着色 3 15" xfId="636"/>
    <cellStyle name="Accent1 2" xfId="637"/>
    <cellStyle name="差_教育(按照总人口测算）—20080416_民生政策最低支出需求 2" xfId="638"/>
    <cellStyle name="40% - 着色 3 17" xfId="639"/>
    <cellStyle name="40% - 着色 4 14" xfId="640"/>
    <cellStyle name="差_行政(燃修费) 2" xfId="641"/>
    <cellStyle name="40% - 着色 3 2" xfId="642"/>
    <cellStyle name="60% - 着色 6 4" xfId="643"/>
    <cellStyle name="差_财政供养人员_财力性转移支付2010年预算参考数 2" xfId="644"/>
    <cellStyle name="差_其他部门(按照总人口测算）—20080416_民生政策最低支出需求_财力性转移支付2010年预算参考数 2" xfId="645"/>
    <cellStyle name="40% - 着色 3 9" xfId="646"/>
    <cellStyle name="好_农林水和城市维护标准支出20080505－县区合计" xfId="647"/>
    <cellStyle name="60% - 着色 2 13" xfId="648"/>
    <cellStyle name="60% - 着色 2 8" xfId="649"/>
    <cellStyle name="40% - 着色 4" xfId="650"/>
    <cellStyle name="好_分县成本差异系数_民生政策最低支出需求" xfId="651"/>
    <cellStyle name="好_县区合并测算20080421_县市旗测算-新科目（含人口规模效应）_财力性转移支付2010年预算参考数" xfId="652"/>
    <cellStyle name="40% - 着色 4 10" xfId="653"/>
    <cellStyle name="差_行政（人员）_民生政策最低支出需求 2" xfId="654"/>
    <cellStyle name="40% - 着色 4 11" xfId="655"/>
    <cellStyle name="差_2016-12.30" xfId="656"/>
    <cellStyle name="40% - 着色 4 12" xfId="657"/>
    <cellStyle name="Accent3 - 40% 2 2" xfId="658"/>
    <cellStyle name="40% - 着色 4 13" xfId="659"/>
    <cellStyle name="40% - 着色 4 5" xfId="660"/>
    <cellStyle name="好_27重庆 2 2" xfId="661"/>
    <cellStyle name="差_人员工资和公用经费2 2" xfId="662"/>
    <cellStyle name="40% - 着色 4 8" xfId="663"/>
    <cellStyle name="好_一般预算支出口径剔除表_财力性转移支付2010年预算参考数 2" xfId="664"/>
    <cellStyle name="40% - 着色 4 9" xfId="665"/>
    <cellStyle name="60% - 着色 2 9" xfId="666"/>
    <cellStyle name="表标题 2" xfId="667"/>
    <cellStyle name="60% - 着色 2 14" xfId="668"/>
    <cellStyle name="40% - 着色 5" xfId="669"/>
    <cellStyle name="好_2006年22湖南" xfId="670"/>
    <cellStyle name="40% - 着色 5 17" xfId="671"/>
    <cellStyle name="40% - 着色 5 18" xfId="672"/>
    <cellStyle name="40% - 着色 5 5" xfId="673"/>
    <cellStyle name="差_行政（人员）" xfId="674"/>
    <cellStyle name="Accent3 - 60% 2" xfId="675"/>
    <cellStyle name="差_县市旗测算-新科目（20080627） 2" xfId="676"/>
    <cellStyle name="40% - 着色 5 6" xfId="677"/>
    <cellStyle name="差_县区合并测算20080421_县市旗测算-新科目（含人口规模效应） 2" xfId="678"/>
    <cellStyle name="后继超级链接 2 2" xfId="679"/>
    <cellStyle name="40% - 着色 5 7" xfId="680"/>
    <cellStyle name="差_人员工资和公用经费3 2" xfId="681"/>
    <cellStyle name="40% - 着色 5 8" xfId="682"/>
    <cellStyle name="好_行政（人员）_不含人员经费系数_财力性转移支付2010年预算参考数" xfId="683"/>
    <cellStyle name="40% - 着色 5 9" xfId="684"/>
    <cellStyle name="好_农林水和城市维护标准支出20080505－县区合计_不含人员经费系数 2" xfId="685"/>
    <cellStyle name="表标题 3" xfId="686"/>
    <cellStyle name="好_附表 2" xfId="687"/>
    <cellStyle name="60% - 着色 2 15" xfId="688"/>
    <cellStyle name="40% - 着色 6" xfId="689"/>
    <cellStyle name="差_险基金预算收支安排表(省人社厅填报)" xfId="690"/>
    <cellStyle name="Accent6 - 40%_2017-7.6" xfId="691"/>
    <cellStyle name="差_07临沂_2017-7.6" xfId="692"/>
    <cellStyle name="着色 6 3" xfId="693"/>
    <cellStyle name="差_2" xfId="694"/>
    <cellStyle name="40% - 着色 6 10" xfId="695"/>
    <cellStyle name="好_县区合并测算20080421_财力性转移支付2010年预算参考数 2" xfId="696"/>
    <cellStyle name="40% - 着色 6 11" xfId="697"/>
    <cellStyle name="着色 6 4" xfId="698"/>
    <cellStyle name="Accent6 - 40% 2" xfId="699"/>
    <cellStyle name="差_07临沂 2" xfId="700"/>
    <cellStyle name="Accent4 - 40% 2 2" xfId="701"/>
    <cellStyle name="差_××部门××年度收支决算总表" xfId="702"/>
    <cellStyle name="好_市辖区测算20080510_民生政策最低支出需求_财力性转移支付2010年预算参考数" xfId="703"/>
    <cellStyle name="40% - 着色 6 12" xfId="704"/>
    <cellStyle name="40% - 着色 6 13" xfId="705"/>
    <cellStyle name="差_缺口县区测算(按2007支出增长25%测算)" xfId="706"/>
    <cellStyle name="Accent6 - 60% 2 2" xfId="707"/>
    <cellStyle name="好_××部门××年度财政拨款支出决算表" xfId="708"/>
    <cellStyle name="40% - 着色 6 15" xfId="709"/>
    <cellStyle name="40% - 着色 6 18" xfId="710"/>
    <cellStyle name="好_卫生(按照总人口测算）—20080416_县市旗测算-新科目（含人口规模效应） 2" xfId="711"/>
    <cellStyle name="40% - 着色 6 5" xfId="712"/>
    <cellStyle name="40% - 着色 6 6" xfId="713"/>
    <cellStyle name="差_成本差异系数（含人口规模）_财力性转移支付2010年预算参考数 2" xfId="714"/>
    <cellStyle name="Accent3 - 40%_2017-7.6" xfId="715"/>
    <cellStyle name="差_分县成本差异系数" xfId="716"/>
    <cellStyle name="40% - 着色 6 7" xfId="717"/>
    <cellStyle name="好_分析缺口率" xfId="718"/>
    <cellStyle name="好_检验表（调整后）" xfId="719"/>
    <cellStyle name="40% - 着色 6 8" xfId="720"/>
    <cellStyle name="40% - 着色 6 9" xfId="721"/>
    <cellStyle name="60% - 强调文字颜色 3 2" xfId="722"/>
    <cellStyle name="60% - 着色 1 17" xfId="723"/>
    <cellStyle name="60% - 强调文字颜色 4 2" xfId="724"/>
    <cellStyle name="差_2006年全省财力计算表（中央、决算） 2" xfId="725"/>
    <cellStyle name="60% - 强调文字颜色 5 2" xfId="726"/>
    <cellStyle name="60% - 着色 1" xfId="727"/>
    <cellStyle name="60% - 着色 1 10" xfId="728"/>
    <cellStyle name="好_行政公检法测算_县市旗测算-新科目（含人口规模效应）" xfId="729"/>
    <cellStyle name="60% - 着色 1 11" xfId="730"/>
    <cellStyle name="差_34青海_2017-7.6" xfId="731"/>
    <cellStyle name="60% - 着色 1 12" xfId="732"/>
    <cellStyle name="差_行政（人员）_民生政策最低支出需求" xfId="733"/>
    <cellStyle name="60% - 着色 1 14" xfId="734"/>
    <cellStyle name="差_2006年30云南 2" xfId="735"/>
    <cellStyle name="60% - 着色 1 16" xfId="736"/>
    <cellStyle name="60% - 着色 1 18" xfId="737"/>
    <cellStyle name="差_拨款控制数" xfId="738"/>
    <cellStyle name="60% - 着色 1 2" xfId="739"/>
    <cellStyle name="好_2006年27重庆_财力性转移支付2010年预算参考数 2" xfId="740"/>
    <cellStyle name="60% - 着色 1 3" xfId="741"/>
    <cellStyle name="差_县区合并测算20080421" xfId="742"/>
    <cellStyle name="差_汇总表4" xfId="743"/>
    <cellStyle name="60% - 着色 1 4" xfId="744"/>
    <cellStyle name="差_文体广播事业(按照总人口测算）—20080416_县市旗测算-新科目（含人口规模效应） 2" xfId="745"/>
    <cellStyle name="60% - 着色 1 6" xfId="746"/>
    <cellStyle name="60% - 着色 1 7" xfId="747"/>
    <cellStyle name="差_丽江汇总" xfId="748"/>
    <cellStyle name="60% - 着色 1 8" xfId="749"/>
    <cellStyle name="表标题 4" xfId="750"/>
    <cellStyle name="60% - 着色 2 16" xfId="751"/>
    <cellStyle name="60% - 着色 2 17" xfId="752"/>
    <cellStyle name="60% - 着色 2 18" xfId="753"/>
    <cellStyle name="常规 2 2 4 2" xfId="754"/>
    <cellStyle name="Date" xfId="755"/>
    <cellStyle name="60% - 着色 2 2" xfId="756"/>
    <cellStyle name="差_市辖区测算-新科目（20080626）_民生政策最低支出需求" xfId="757"/>
    <cellStyle name="60% - 着色 2 3" xfId="758"/>
    <cellStyle name="好_20河南_财力性转移支付2010年预算参考数" xfId="759"/>
    <cellStyle name="60% - 着色 2 4" xfId="760"/>
    <cellStyle name="60% - 着色 3" xfId="761"/>
    <cellStyle name="好_2008年全省汇总收支计算表_财力性转移支付2010年预算参考数" xfId="762"/>
    <cellStyle name="60% - 着色 3 10" xfId="763"/>
    <cellStyle name="差_县区合并测算20080423(按照各省比重）_民生政策最低支出需求_财力性转移支付2010年预算参考数 2" xfId="764"/>
    <cellStyle name="好_教育(按照总人口测算）—20080416_不含人员经费系数" xfId="765"/>
    <cellStyle name="Accent4 - 20%_2017-7.6" xfId="766"/>
    <cellStyle name="千位_(人代会用)" xfId="767"/>
    <cellStyle name="好_人员工资和公用经费_财力性转移支付2010年预算参考数" xfId="768"/>
    <cellStyle name="60% - 着色 3 11" xfId="769"/>
    <cellStyle name="60% - 着色 3 12" xfId="770"/>
    <cellStyle name="差_其他部门(按照总人口测算）—20080416_不含人员经费系数" xfId="771"/>
    <cellStyle name="60% - 着色 3 13" xfId="772"/>
    <cellStyle name="好_缺口县区测算(财政部标准) 2" xfId="773"/>
    <cellStyle name="好_测算结果汇总_财力性转移支付2010年预算参考数 2" xfId="774"/>
    <cellStyle name="差_2006年34青海" xfId="775"/>
    <cellStyle name="差_行政(燃修费)_民生政策最低支出需求_财力性转移支付2010年预算参考数 2" xfId="776"/>
    <cellStyle name="60% - 着色 3 14" xfId="777"/>
    <cellStyle name="60% - 着色 3 15" xfId="778"/>
    <cellStyle name="60% - 着色 3 16" xfId="779"/>
    <cellStyle name="60% - 着色 3 18" xfId="780"/>
    <cellStyle name="60% - 着色 3 2" xfId="781"/>
    <cellStyle name="差 2" xfId="782"/>
    <cellStyle name="好_分析缺口率_财力性转移支付2010年预算参考数 2" xfId="783"/>
    <cellStyle name="差_教育(按照总人口测算）—20080416_不含人员经费系数" xfId="784"/>
    <cellStyle name="60% - 着色 3 3" xfId="785"/>
    <cellStyle name="差_行政（人员）_不含人员经费系数_财力性转移支付2010年预算参考数 2" xfId="786"/>
    <cellStyle name="60% - 着色 3 4" xfId="787"/>
    <cellStyle name="60% - 着色 3 5" xfId="788"/>
    <cellStyle name="60% - 着色 3 6" xfId="789"/>
    <cellStyle name="60% - 着色 4" xfId="790"/>
    <cellStyle name="好_2016-12.30" xfId="791"/>
    <cellStyle name="差_测算结果汇总_财力性转移支付2010年预算参考数 2" xfId="792"/>
    <cellStyle name="标题 1 2" xfId="793"/>
    <cellStyle name="好_农林水和城市维护标准支出20080505－县区合计_县市旗测算-新科目（含人口规模效应）_财力性转移支付2010年预算参考数" xfId="794"/>
    <cellStyle name="60% - 着色 4 10" xfId="795"/>
    <cellStyle name="Accent1_2006年33甘肃" xfId="796"/>
    <cellStyle name="60% - 着色 4 11" xfId="797"/>
    <cellStyle name="差_市辖区测算-新科目（20080626）_财力性转移支付2010年预算参考数" xfId="798"/>
    <cellStyle name="60% - 着色 4 13" xfId="799"/>
    <cellStyle name="常规 7 2 2" xfId="800"/>
    <cellStyle name="60% - 着色 4 14" xfId="801"/>
    <cellStyle name="60% - 着色 4 16" xfId="802"/>
    <cellStyle name="60% - 着色 4 17" xfId="803"/>
    <cellStyle name="差_行政(燃修费)_财力性转移支付2010年预算参考数" xfId="804"/>
    <cellStyle name="60% - 着色 4 18" xfId="805"/>
    <cellStyle name="差_文体广播事业(按照总人口测算）—20080416_民生政策最低支出需求 2" xfId="806"/>
    <cellStyle name="Accent1 - 20%" xfId="807"/>
    <cellStyle name="60% - 着色 4 5" xfId="808"/>
    <cellStyle name="好_县市旗测算20080508_不含人员经费系数 2" xfId="809"/>
    <cellStyle name="差_34青海 2" xfId="810"/>
    <cellStyle name="差_2008年全省汇总收支计算表_财力性转移支付2010年预算参考数" xfId="811"/>
    <cellStyle name="差_行政(燃修费)_不含人员经费系数_财力性转移支付2010年预算参考数" xfId="812"/>
    <cellStyle name="Accent3 - 20% 2" xfId="813"/>
    <cellStyle name="Accent5 2 2" xfId="814"/>
    <cellStyle name="好_农林水和城市维护标准支出20080505－县区合计_民生政策最低支出需求_财力性转移支付2010年预算参考数 2" xfId="815"/>
    <cellStyle name="60% - 着色 5" xfId="816"/>
    <cellStyle name="60% - 着色 5 10" xfId="817"/>
    <cellStyle name="常规 2 2" xfId="818"/>
    <cellStyle name="Comma_1995" xfId="819"/>
    <cellStyle name="常规 2 3" xfId="820"/>
    <cellStyle name="好_1110洱源县_财力性转移支付2010年预算参考数 2" xfId="821"/>
    <cellStyle name="好_文体广播事业(按照总人口测算）—20080416_不含人员经费系数_财力性转移支付2010年预算参考数 2" xfId="822"/>
    <cellStyle name="60% - 着色 5 11" xfId="823"/>
    <cellStyle name="常规 2 4" xfId="824"/>
    <cellStyle name="60% - 着色 5 12" xfId="825"/>
    <cellStyle name="常规 2 5" xfId="826"/>
    <cellStyle name="好_卫生(按照总人口测算）—20080416_县市旗测算-新科目（含人口规模效应）_财力性转移支付2010年预算参考数 2" xfId="827"/>
    <cellStyle name="60% - 着色 5 13" xfId="828"/>
    <cellStyle name="差_市辖区测算20080510_民生政策最低支出需求 2" xfId="829"/>
    <cellStyle name="Accent2 2 2" xfId="830"/>
    <cellStyle name="差_1_财力性转移支付2010年预算参考数 2" xfId="831"/>
    <cellStyle name="常规 2 6" xfId="832"/>
    <cellStyle name="60% - 着色 5 14" xfId="833"/>
    <cellStyle name="常规 2 7" xfId="834"/>
    <cellStyle name="60% - 着色 5 15" xfId="835"/>
    <cellStyle name="常规 2 8" xfId="836"/>
    <cellStyle name="输入 2" xfId="837"/>
    <cellStyle name="60% - 着色 5 16" xfId="838"/>
    <cellStyle name="差_行政（人员）_不含人员经费系数" xfId="839"/>
    <cellStyle name="60% - 着色 5 17" xfId="840"/>
    <cellStyle name="常规 2 9" xfId="841"/>
    <cellStyle name="差_2006年27重庆_财力性转移支付2010年预算参考数 2" xfId="842"/>
    <cellStyle name="Accent5 - 60%_2017-7.6" xfId="843"/>
    <cellStyle name="好_行政公检法测算_财力性转移支付2010年预算参考数 2" xfId="844"/>
    <cellStyle name="60% - 着色 5 18" xfId="845"/>
    <cellStyle name="Accent4 - 40%" xfId="846"/>
    <cellStyle name="HEADING1" xfId="847"/>
    <cellStyle name="Accent5 - 40% 2 2" xfId="848"/>
    <cellStyle name="60% - 着色 5 6" xfId="849"/>
    <cellStyle name="60% - 着色 5 7" xfId="850"/>
    <cellStyle name="差_2006年27重庆 2" xfId="851"/>
    <cellStyle name="好_县市旗测算20080508_财力性转移支付2010年预算参考数 2" xfId="852"/>
    <cellStyle name="常规 5 4 2" xfId="853"/>
    <cellStyle name="60% - 着色 5 8" xfId="854"/>
    <cellStyle name="60% - 着色 5 9" xfId="855"/>
    <cellStyle name="60% - 着色 6" xfId="856"/>
    <cellStyle name="常规 7 2" xfId="857"/>
    <cellStyle name="60% - 着色 6 10" xfId="858"/>
    <cellStyle name="常规 7 4" xfId="859"/>
    <cellStyle name="差_农林水和城市维护标准支出20080505－县区合计 2" xfId="860"/>
    <cellStyle name="60% - 着色 6 12" xfId="861"/>
    <cellStyle name="60% - 着色 6 13" xfId="862"/>
    <cellStyle name="差_市辖区测算20080510_民生政策最低支出需求" xfId="863"/>
    <cellStyle name="Accent2 2" xfId="864"/>
    <cellStyle name="常规 9 3 2" xfId="865"/>
    <cellStyle name="差_1_财力性转移支付2010年预算参考数" xfId="866"/>
    <cellStyle name="60% - 着色 6 15" xfId="867"/>
    <cellStyle name="差_33甘肃_2017-7.6" xfId="868"/>
    <cellStyle name="60% - 着色 6 16" xfId="869"/>
    <cellStyle name="好_市辖区测算20080510_不含人员经费系数_财力性转移支付2010年预算参考数" xfId="870"/>
    <cellStyle name="60% - 着色 6 17" xfId="871"/>
    <cellStyle name="60% - 着色 6 18" xfId="872"/>
    <cellStyle name="Accent1 - 40%" xfId="873"/>
    <cellStyle name="好_行政(燃修费)_民生政策最低支出需求 2" xfId="874"/>
    <cellStyle name="60% - 着色 6 5" xfId="875"/>
    <cellStyle name="60% - 着色 6 6" xfId="876"/>
    <cellStyle name="Accent3 - 60%_2017-7.6" xfId="877"/>
    <cellStyle name="差_28四川 2 2" xfId="878"/>
    <cellStyle name="差_20河南_财力性转移支付2010年预算参考数 2" xfId="879"/>
    <cellStyle name="60% - 着色 6 7" xfId="880"/>
    <cellStyle name="Accent1 - 40% 2 2" xfId="881"/>
    <cellStyle name="好_2006年33甘肃" xfId="882"/>
    <cellStyle name="60% - 着色 6 9" xfId="883"/>
    <cellStyle name="常规 10 6" xfId="884"/>
    <cellStyle name="Accent1" xfId="885"/>
    <cellStyle name="差_核定人数下发表_财力性转移支付2010年预算参考数" xfId="886"/>
    <cellStyle name="差_34青海 2 2" xfId="887"/>
    <cellStyle name="差_2008年全省汇总收支计算表_财力性转移支付2010年预算参考数 2" xfId="888"/>
    <cellStyle name="Accent6 - 60%_2017-7.6" xfId="889"/>
    <cellStyle name="Accent1 - 20% 2" xfId="890"/>
    <cellStyle name="Accent5 - 20%" xfId="891"/>
    <cellStyle name="Accent1 - 20% 2 2" xfId="892"/>
    <cellStyle name="Accent1 - 20%_2017-7.6" xfId="893"/>
    <cellStyle name="好_县区合并测算20080421_财力性转移支付2010年预算参考数" xfId="894"/>
    <cellStyle name="Accent1 - 40%_2017-7.6" xfId="895"/>
    <cellStyle name="Accent6 - 40%" xfId="896"/>
    <cellStyle name="差_07临沂" xfId="897"/>
    <cellStyle name="Accent4 - 40% 2" xfId="898"/>
    <cellStyle name="Accent1 - 60% 2" xfId="899"/>
    <cellStyle name="Accent1 - 60%_2017-7.6" xfId="900"/>
    <cellStyle name="好_行政(燃修费)_民生政策最低支出需求_财力性转移支付2010年预算参考数" xfId="901"/>
    <cellStyle name="Accent1 2 2" xfId="902"/>
    <cellStyle name="常规 10 7" xfId="903"/>
    <cellStyle name="Accent2" xfId="904"/>
    <cellStyle name="好_同德_2017-7.6" xfId="905"/>
    <cellStyle name="Accent2 - 20% 2 2" xfId="906"/>
    <cellStyle name="差_行政（人员）_不含人员经费系数_财力性转移支付2010年预算参考数" xfId="907"/>
    <cellStyle name="好_两税2016.7-11" xfId="908"/>
    <cellStyle name="差_市辖区测算-新科目（20080626）_县市旗测算-新科目（含人口规模效应）_财力性转移支付2010年预算参考数 2" xfId="909"/>
    <cellStyle name="Accent2 - 40%_2017-7.6" xfId="910"/>
    <cellStyle name="Accent2 - 60% 2 2" xfId="911"/>
    <cellStyle name="Accent2_2006年33甘肃" xfId="912"/>
    <cellStyle name="常规 10 8" xfId="913"/>
    <cellStyle name="Accent3" xfId="914"/>
    <cellStyle name="Accent3 - 40% 2" xfId="915"/>
    <cellStyle name="差_行政（人员） 2" xfId="916"/>
    <cellStyle name="Accent3 - 60% 2 2" xfId="917"/>
    <cellStyle name="Accent3 2" xfId="918"/>
    <cellStyle name="Accent3 2 2" xfId="919"/>
    <cellStyle name="통화_BOILER-CO1" xfId="920"/>
    <cellStyle name="comma zerodec" xfId="921"/>
    <cellStyle name="差_行政（人员）_财力性转移支付2010年预算参考数 2" xfId="922"/>
    <cellStyle name="Accent3_2006年33甘肃" xfId="923"/>
    <cellStyle name="常规 10 9" xfId="924"/>
    <cellStyle name="Accent4" xfId="925"/>
    <cellStyle name="好_行政（人员）_不含人员经费系数" xfId="926"/>
    <cellStyle name="Accent4 - 20%" xfId="927"/>
    <cellStyle name="差_成本差异系数" xfId="928"/>
    <cellStyle name="好_行政（人员）_不含人员经费系数 2" xfId="929"/>
    <cellStyle name="Accent5_2017-7.6" xfId="930"/>
    <cellStyle name="Accent4 - 20% 2" xfId="931"/>
    <cellStyle name="着色 4 17" xfId="932"/>
    <cellStyle name="好_行政(燃修费)" xfId="933"/>
    <cellStyle name="Accent4 - 60%" xfId="934"/>
    <cellStyle name="Accent4 - 60%_2017-7.6" xfId="935"/>
    <cellStyle name="Accent4_2017-7.6" xfId="936"/>
    <cellStyle name="好_不含人员经费系数_财力性转移支付2010年预算参考数" xfId="937"/>
    <cellStyle name="Accent5 - 40%" xfId="938"/>
    <cellStyle name="好_不含人员经费系数_财力性转移支付2010年预算参考数 2" xfId="939"/>
    <cellStyle name="Accent5 - 40% 2" xfId="940"/>
    <cellStyle name="Accent5 - 40%_2017-7.6" xfId="941"/>
    <cellStyle name="差_市辖区测算20080510_不含人员经费系数_财力性转移支付2010年预算参考数 2" xfId="942"/>
    <cellStyle name="差_2006年28四川_财力性转移支付2010年预算参考数" xfId="943"/>
    <cellStyle name="Accent5 - 60%" xfId="944"/>
    <cellStyle name="差_2006年28四川_财力性转移支付2010年预算参考数 2" xfId="945"/>
    <cellStyle name="Accent5 - 60% 2" xfId="946"/>
    <cellStyle name="Accent6 - 20%_2017-7.6" xfId="947"/>
    <cellStyle name="Accent6 - 40% 2 2" xfId="948"/>
    <cellStyle name="Accent6 - 60%" xfId="949"/>
    <cellStyle name="差_危改资金测算_财力性转移支付2010年预算参考数 2" xfId="950"/>
    <cellStyle name="Accent6_2006年33甘肃" xfId="951"/>
    <cellStyle name="好_缺口县区测算(按2007支出增长25%测算)" xfId="952"/>
    <cellStyle name="差_总人口_财力性转移支付2010年预算参考数 2" xfId="953"/>
    <cellStyle name="差_农林水和城市维护标准支出20080505－县区合计_不含人员经费系数_财力性转移支付2010年预算参考数 2" xfId="954"/>
    <cellStyle name="Calc Currency (0)" xfId="955"/>
    <cellStyle name="好_缺口县区测算(按2007支出增长25%测算) 2" xfId="956"/>
    <cellStyle name="ColLevel_0" xfId="957"/>
    <cellStyle name="好_河南 缺口县区测算(地方填报白)_财力性转移支付2010年预算参考数" xfId="958"/>
    <cellStyle name="差_07临沂 3" xfId="959"/>
    <cellStyle name="好_县市旗测算20080508" xfId="960"/>
    <cellStyle name="Comma [0]" xfId="961"/>
    <cellStyle name="好_县市旗测算-新科目（20080626）_不含人员经费系数_财力性转移支付2010年预算参考数" xfId="962"/>
    <cellStyle name="好_2017-12.12" xfId="963"/>
    <cellStyle name="Currency [0]" xfId="964"/>
    <cellStyle name="差_人员工资和公用经费 2" xfId="965"/>
    <cellStyle name="好_其他部门(按照总人口测算）—20080416_财力性转移支付2010年预算参考数 2" xfId="966"/>
    <cellStyle name="差_河南 缺口县区测算(地方填报白)" xfId="967"/>
    <cellStyle name="Currency_1995" xfId="968"/>
    <cellStyle name="好_测算结果 2" xfId="969"/>
    <cellStyle name="Dollar (zero dec)" xfId="970"/>
    <cellStyle name="常规 28 2" xfId="971"/>
    <cellStyle name="Fixed" xfId="972"/>
    <cellStyle name="Header1" xfId="973"/>
    <cellStyle name="HEADING2" xfId="974"/>
    <cellStyle name="差_33甘肃 2 2" xfId="975"/>
    <cellStyle name="常规 2 19" xfId="976"/>
    <cellStyle name="千位分隔 2 4" xfId="977"/>
    <cellStyle name="Input [yellow]" xfId="978"/>
    <cellStyle name="Norma,_laroux_4_营业在建 (2)_E21" xfId="979"/>
    <cellStyle name="好_山东省民生支出标准" xfId="980"/>
    <cellStyle name="差_县市旗测算20080508_财力性转移支付2010年预算参考数 2" xfId="981"/>
    <cellStyle name="Normal - Style1" xfId="982"/>
    <cellStyle name="Percent [2]" xfId="983"/>
    <cellStyle name="好_成本差异系数（含人口规模） 2" xfId="984"/>
    <cellStyle name="常规 3 4" xfId="985"/>
    <cellStyle name="Percent_laroux" xfId="986"/>
    <cellStyle name="好_2008年一般预算支出预计" xfId="987"/>
    <cellStyle name="好_河南 缺口县区测算(地方填报白) 2" xfId="988"/>
    <cellStyle name="差_05潍坊 2" xfId="989"/>
    <cellStyle name="RowLevel_0" xfId="990"/>
    <cellStyle name="好_农林水和城市维护标准支出20080505－县区合计_不含人员经费系数" xfId="991"/>
    <cellStyle name="Total" xfId="992"/>
    <cellStyle name="百分比 2" xfId="993"/>
    <cellStyle name="好_县市旗测算20080508_县市旗测算-新科目（含人口规模效应） 2" xfId="994"/>
    <cellStyle name="差_12滨州_财力性转移支付2010年预算参考数" xfId="995"/>
    <cellStyle name="百分比 2 2" xfId="996"/>
    <cellStyle name="差_12滨州_财力性转移支付2010年预算参考数 2" xfId="997"/>
    <cellStyle name="差_2006年22湖南_财力性转移支付2010年预算参考数" xfId="998"/>
    <cellStyle name="百分比 2 2 2" xfId="999"/>
    <cellStyle name="百分比 2 3" xfId="1000"/>
    <cellStyle name="百分比 2 4" xfId="1001"/>
    <cellStyle name="好_缺口县区测算（11.13）" xfId="1002"/>
    <cellStyle name="差_0605石屏县" xfId="1003"/>
    <cellStyle name="百分比 2_2017.4.25转移10亿" xfId="1004"/>
    <cellStyle name="百分比 3" xfId="1005"/>
    <cellStyle name="差_核定人数下发表 2" xfId="1006"/>
    <cellStyle name="差_农林水和城市维护标准支出20080505－县区合计_财力性转移支付2010年预算参考数 2" xfId="1007"/>
    <cellStyle name="标题 2 2" xfId="1008"/>
    <cellStyle name="好_教育(按照总人口测算）—20080416_不含人员经费系数_财力性转移支付2010年预算参考数 2" xfId="1009"/>
    <cellStyle name="千位分隔 3" xfId="1010"/>
    <cellStyle name="标题 4 2" xfId="1011"/>
    <cellStyle name="好_第一部分：综合全" xfId="1012"/>
    <cellStyle name="标题 5" xfId="1013"/>
    <cellStyle name="差_市辖区测算20080510_不含人员经费系数 2" xfId="1014"/>
    <cellStyle name="表标题" xfId="1015"/>
    <cellStyle name="表标题 2_2017-12.12" xfId="1016"/>
    <cellStyle name="差_教育(按照总人口测算）—20080416_民生政策最低支出需求_财力性转移支付2010年预算参考数" xfId="1017"/>
    <cellStyle name="好_市辖区测算-新科目（20080626）_不含人员经费系数" xfId="1018"/>
    <cellStyle name="表标题 4_2017-12.12" xfId="1019"/>
    <cellStyle name="表标题_2017-7.6" xfId="1020"/>
    <cellStyle name="差_××部门××年度财政拨款支出决算表" xfId="1021"/>
    <cellStyle name="差_00省级(打印) 2" xfId="1022"/>
    <cellStyle name="差_27重庆_财力性转移支付2010年预算参考数" xfId="1023"/>
    <cellStyle name="差_行政公检法测算_不含人员经费系数_财力性转移支付2010年预算参考数 2" xfId="1024"/>
    <cellStyle name="差_03昭通 2" xfId="1025"/>
    <cellStyle name="差_0502通海县" xfId="1026"/>
    <cellStyle name="差_0502通海县 2" xfId="1027"/>
    <cellStyle name="好_河南 缺口县区测算(地方填报白)" xfId="1028"/>
    <cellStyle name="差_05潍坊" xfId="1029"/>
    <cellStyle name="差_5334_2006年迪庆县级财政报表附表 2" xfId="1030"/>
    <cellStyle name="好_2008年一般预算支出预计 2" xfId="1031"/>
    <cellStyle name="好_成本差异系数（含人口规模）" xfId="1032"/>
    <cellStyle name="差_05潍坊 2 2" xfId="1033"/>
    <cellStyle name="好_缺口县区测算（11.13） 2" xfId="1034"/>
    <cellStyle name="差_0605石屏县 2" xfId="1035"/>
    <cellStyle name="常规 2 2 2 3" xfId="1036"/>
    <cellStyle name="好_缺口县区测算（11.13）_财力性转移支付2010年预算参考数" xfId="1037"/>
    <cellStyle name="差_0605石屏县_财力性转移支付2010年预算参考数" xfId="1038"/>
    <cellStyle name="常规 2 2 2 3 2" xfId="1039"/>
    <cellStyle name="好_缺口县区测算（11.13）_财力性转移支付2010年预算参考数 2" xfId="1040"/>
    <cellStyle name="差_0605石屏县_财力性转移支付2010年预算参考数 2" xfId="1041"/>
    <cellStyle name="强调文字颜色 6 2" xfId="1042"/>
    <cellStyle name="好_Book2" xfId="1043"/>
    <cellStyle name="好_34青海_2017-7.6" xfId="1044"/>
    <cellStyle name="差_2_财力性转移支付2010年预算参考数 2" xfId="1045"/>
    <cellStyle name="好_成本差异系数 2" xfId="1046"/>
    <cellStyle name="差_07大连" xfId="1047"/>
    <cellStyle name="差_汇总表" xfId="1048"/>
    <cellStyle name="差_07大连 2" xfId="1049"/>
    <cellStyle name="好_行政(燃修费)_县市旗测算-新科目（含人口规模效应）" xfId="1050"/>
    <cellStyle name="差_汇总表 2" xfId="1051"/>
    <cellStyle name="差_07大连 2 2" xfId="1052"/>
    <cellStyle name="差_07大连 3" xfId="1053"/>
    <cellStyle name="差_07大连 3 2" xfId="1054"/>
    <cellStyle name="差_07临沂 2 2" xfId="1055"/>
    <cellStyle name="好_行政(燃修费)_县市旗测算-新科目（含人口规模效应） 2" xfId="1056"/>
    <cellStyle name="差_09黑龙江" xfId="1057"/>
    <cellStyle name="差_09黑龙江_财力性转移支付2010年预算参考数" xfId="1058"/>
    <cellStyle name="差_09黑龙江_财力性转移支付2010年预算参考数 2" xfId="1059"/>
    <cellStyle name="着色 6 2" xfId="1060"/>
    <cellStyle name="差_1" xfId="1061"/>
    <cellStyle name="差_1 2" xfId="1062"/>
    <cellStyle name="差_1110洱源县" xfId="1063"/>
    <cellStyle name="差_1110洱源县 2" xfId="1064"/>
    <cellStyle name="好_平邑" xfId="1065"/>
    <cellStyle name="差_1110洱源县_财力性转移支付2010年预算参考数" xfId="1066"/>
    <cellStyle name="好_平邑 2" xfId="1067"/>
    <cellStyle name="差_卫生(按照总人口测算）—20080416_县市旗测算-新科目（含人口规模效应）_财力性转移支付2010年预算参考数" xfId="1068"/>
    <cellStyle name="差_农林水和城市维护标准支出20080505－县区合计_民生政策最低支出需求" xfId="1069"/>
    <cellStyle name="差_加工表" xfId="1070"/>
    <cellStyle name="差_1110洱源县_财力性转移支付2010年预算参考数 2" xfId="1071"/>
    <cellStyle name="差_县市旗测算20080508" xfId="1072"/>
    <cellStyle name="差_11大理 2" xfId="1073"/>
    <cellStyle name="差_11大理_财力性转移支付2010年预算参考数" xfId="1074"/>
    <cellStyle name="差_11大理_财力性转移支付2010年预算参考数 2" xfId="1075"/>
    <cellStyle name="差_12滨州" xfId="1076"/>
    <cellStyle name="差_12滨州_2017-7.6" xfId="1077"/>
    <cellStyle name="差_14安徽" xfId="1078"/>
    <cellStyle name="差_县区合并测算20080421_县市旗测算-新科目（含人口规模效应）_财力性转移支付2010年预算参考数" xfId="1079"/>
    <cellStyle name="差_14安徽 2" xfId="1080"/>
    <cellStyle name="好_汇总_财力性转移支付2010年预算参考数 2" xfId="1081"/>
    <cellStyle name="好_00省级(打印)" xfId="1082"/>
    <cellStyle name="差_14安徽_财力性转移支付2010年预算参考数" xfId="1083"/>
    <cellStyle name="好_00省级(打印) 2" xfId="1084"/>
    <cellStyle name="差_14安徽_财力性转移支付2010年预算参考数 2" xfId="1085"/>
    <cellStyle name="差_20河南" xfId="1086"/>
    <cellStyle name="差_2 2" xfId="1087"/>
    <cellStyle name="好_2016-12.12" xfId="1088"/>
    <cellStyle name="差_2006年22湖南" xfId="1089"/>
    <cellStyle name="常规 2 15" xfId="1090"/>
    <cellStyle name="常规 2 20" xfId="1091"/>
    <cellStyle name="差_2006年22湖南 2" xfId="1092"/>
    <cellStyle name="差_2006年22湖南_财力性转移支付2010年预算参考数 2" xfId="1093"/>
    <cellStyle name="差_2006年27重庆" xfId="1094"/>
    <cellStyle name="差_2006年27重庆_财力性转移支付2010年预算参考数" xfId="1095"/>
    <cellStyle name="差_2006年28四川 2" xfId="1096"/>
    <cellStyle name="好_汇总表 2" xfId="1097"/>
    <cellStyle name="差_2006年30云南" xfId="1098"/>
    <cellStyle name="差_2006年33甘肃" xfId="1099"/>
    <cellStyle name="差_2006年33甘肃 2" xfId="1100"/>
    <cellStyle name="差_其他部门(按照总人口测算）—20080416_不含人员经费系数 2" xfId="1101"/>
    <cellStyle name="差_2006年34青海 2" xfId="1102"/>
    <cellStyle name="差_其他部门(按照总人口测算）—20080416_不含人员经费系数_财力性转移支付2010年预算参考数 2" xfId="1103"/>
    <cellStyle name="差_2006年34青海_财力性转移支付2010年预算参考数 2" xfId="1104"/>
    <cellStyle name="差_2006年水利统计指标统计表" xfId="1105"/>
    <cellStyle name="差_2006年水利统计指标统计表_财力性转移支付2010年预算参考数" xfId="1106"/>
    <cellStyle name="差_县市旗测算-新科目（20080627）_民生政策最低支出需求_财力性转移支付2010年预算参考数" xfId="1107"/>
    <cellStyle name="差_2006年水利统计指标统计表_财力性转移支付2010年预算参考数 2" xfId="1108"/>
    <cellStyle name="好_县区合并测算20080423(按照各省比重）_民生政策最低支出需求_财力性转移支付2010年预算参考数 2" xfId="1109"/>
    <cellStyle name="差_2007年收支情况及2008年收支预计表(汇总表)" xfId="1110"/>
    <cellStyle name="差_2007年收支情况及2008年收支预计表(汇总表)_财力性转移支付2010年预算参考数" xfId="1111"/>
    <cellStyle name="差_2007年一般预算支出剔除" xfId="1112"/>
    <cellStyle name="差_青海 缺口县区测算(地方填报)_财力性转移支付2010年预算参考数" xfId="1113"/>
    <cellStyle name="差_2007年一般预算支出剔除 2" xfId="1114"/>
    <cellStyle name="差_2007年一般预算支出剔除_财力性转移支付2010年预算参考数" xfId="1115"/>
    <cellStyle name="归盒啦_95" xfId="1116"/>
    <cellStyle name="差_2007一般预算支出口径剔除表 2" xfId="1117"/>
    <cellStyle name="好_云南省2008年转移支付测算——州市本级考核部分及政策性测算_财力性转移支付2010年预算参考数" xfId="1118"/>
    <cellStyle name="差_2007一般预算支出口径剔除表_财力性转移支付2010年预算参考数 2" xfId="1119"/>
    <cellStyle name="差_2008计算资料（8月5）" xfId="1120"/>
    <cellStyle name="差_2008计算资料（8月5） 2" xfId="1121"/>
    <cellStyle name="差_大连市 3 2" xfId="1122"/>
    <cellStyle name="差_2008年全省汇总收支计算表 2" xfId="1123"/>
    <cellStyle name="差_2008年一般预算支出预计" xfId="1124"/>
    <cellStyle name="好_12滨州_2017-7.6" xfId="1125"/>
    <cellStyle name="差_2008年一般预算支出预计 2" xfId="1126"/>
    <cellStyle name="差_2008年预计支出与2007年对比" xfId="1127"/>
    <cellStyle name="差_2008年预计支出与2007年对比 2" xfId="1128"/>
    <cellStyle name="差_2008年支出核定" xfId="1129"/>
    <cellStyle name="差_2008年支出核定 2" xfId="1130"/>
    <cellStyle name="好_自行调整差异系数顺序_财力性转移支付2010年预算参考数" xfId="1131"/>
    <cellStyle name="差_2008年支出调整 2" xfId="1132"/>
    <cellStyle name="差_2008年支出调整_财力性转移支付2010年预算参考数" xfId="1133"/>
    <cellStyle name="差_2008年支出调整_财力性转移支付2010年预算参考数 2" xfId="1134"/>
    <cellStyle name="好_05潍坊 3" xfId="1135"/>
    <cellStyle name="差_2016-12.12" xfId="1136"/>
    <cellStyle name="差_县市旗测算-新科目（20080627）_财力性转移支付2010年预算参考数 2" xfId="1137"/>
    <cellStyle name="好_一般预算支出口径剔除表_财力性转移支付2010年预算参考数" xfId="1138"/>
    <cellStyle name="差_2016年省本级预算安排(1.22" xfId="1139"/>
    <cellStyle name="差_2017-1.3" xfId="1140"/>
    <cellStyle name="常规 8" xfId="1141"/>
    <cellStyle name="好_第五部分(才淼、饶永宏） 2" xfId="1142"/>
    <cellStyle name="常规_2014年省与市州年终结算表 (决算编报参考表) 2" xfId="1143"/>
    <cellStyle name="差_2017-12.12" xfId="1144"/>
    <cellStyle name="差_缺口县区测算" xfId="1145"/>
    <cellStyle name="好_市辖区测算20080510_县市旗测算-新科目（含人口规模效应） 2" xfId="1146"/>
    <cellStyle name="好_同德 2" xfId="1147"/>
    <cellStyle name="差_2017-12.31" xfId="1148"/>
    <cellStyle name="差_27重庆_财力性转移支付2010年预算参考数 2" xfId="1149"/>
    <cellStyle name="差_2017-7.6" xfId="1150"/>
    <cellStyle name="差_20河南 2" xfId="1151"/>
    <cellStyle name="常规_2007年1月报省人大预算表2006.12.20_险基金预算收支安排表(省人社厅填报)" xfId="1152"/>
    <cellStyle name="差_28四川 2" xfId="1153"/>
    <cellStyle name="差_20河南_财力性转移支付2010年预算参考数" xfId="1154"/>
    <cellStyle name="好_530623_2006年县级财政报表附表" xfId="1155"/>
    <cellStyle name="差_22湖南" xfId="1156"/>
    <cellStyle name="好_530623_2006年县级财政报表附表 2" xfId="1157"/>
    <cellStyle name="差_22湖南 2" xfId="1158"/>
    <cellStyle name="差_成本差异系数（含人口规模）" xfId="1159"/>
    <cellStyle name="差_22湖南 2 2" xfId="1160"/>
    <cellStyle name="好_2007年一般预算支出剔除_财力性转移支付2010年预算参考数" xfId="1161"/>
    <cellStyle name="差_27重庆" xfId="1162"/>
    <cellStyle name="好_2007年一般预算支出剔除_财力性转移支付2010年预算参考数 2" xfId="1163"/>
    <cellStyle name="差_27重庆 2" xfId="1164"/>
    <cellStyle name="差_山东省民生支出标准_财力性转移支付2010年预算参考数" xfId="1165"/>
    <cellStyle name="差_27重庆 2 2" xfId="1166"/>
    <cellStyle name="好_行政(燃修费)_财力性转移支付2010年预算参考数" xfId="1167"/>
    <cellStyle name="差_27重庆_2017-7.6" xfId="1168"/>
    <cellStyle name="差_28四川" xfId="1169"/>
    <cellStyle name="差_28四川_2017-7.6" xfId="1170"/>
    <cellStyle name="差_检验表（调整后）" xfId="1171"/>
    <cellStyle name="好_14安徽" xfId="1172"/>
    <cellStyle name="差_28四川_财力性转移支付2010年预算参考数" xfId="1173"/>
    <cellStyle name="好_14安徽 2" xfId="1174"/>
    <cellStyle name="好_2007年收支情况及2008年收支预计表(汇总表)" xfId="1175"/>
    <cellStyle name="差_28四川_财力性转移支付2010年预算参考数 2" xfId="1176"/>
    <cellStyle name="常规 5 2 3 2" xfId="1177"/>
    <cellStyle name="差_30云南" xfId="1178"/>
    <cellStyle name="差_30云南 2" xfId="1179"/>
    <cellStyle name="差_30云南 2 2" xfId="1180"/>
    <cellStyle name="差_缺口县区测算(按核定人数)" xfId="1181"/>
    <cellStyle name="差_530629_2006年县级财政报表附表 2" xfId="1182"/>
    <cellStyle name="差_30云南 3" xfId="1183"/>
    <cellStyle name="差_行政(燃修费)_县市旗测算-新科目（含人口规模效应）" xfId="1184"/>
    <cellStyle name="常规 10 2 3" xfId="1185"/>
    <cellStyle name="差_30云南_1 2" xfId="1186"/>
    <cellStyle name="小数 3_2017-12.12" xfId="1187"/>
    <cellStyle name="差_30云南_1_财力性转移支付2010年预算参考数" xfId="1188"/>
    <cellStyle name="差_30云南_1_财力性转移支付2010年预算参考数 2" xfId="1189"/>
    <cellStyle name="差_33甘肃" xfId="1190"/>
    <cellStyle name="差_33甘肃 2" xfId="1191"/>
    <cellStyle name="好_县市旗测算20080508_不含人员经费系数" xfId="1192"/>
    <cellStyle name="差_34青海" xfId="1193"/>
    <cellStyle name="差_34青海_1" xfId="1194"/>
    <cellStyle name="好_县市旗测算20080508_不含人员经费系数_财力性转移支付2010年预算参考数 2" xfId="1195"/>
    <cellStyle name="常规 5 2" xfId="1196"/>
    <cellStyle name="差_34青海_财力性转移支付2010年预算参考数 2" xfId="1197"/>
    <cellStyle name="差_530623_2006年县级财政报表附表" xfId="1198"/>
    <cellStyle name="差_530629_2006年县级财政报表附表" xfId="1199"/>
    <cellStyle name="常规 6 3 2" xfId="1200"/>
    <cellStyle name="好_财政供养人员 2" xfId="1201"/>
    <cellStyle name="好_人员工资和公用经费2_财力性转移支付2010年预算参考数 2" xfId="1202"/>
    <cellStyle name="好_2006年水利统计指标统计表_财力性转移支付2010年预算参考数" xfId="1203"/>
    <cellStyle name="差_752表" xfId="1204"/>
    <cellStyle name="好_市辖区测算-新科目（20080626）" xfId="1205"/>
    <cellStyle name="差_Book1_财力性转移支付2010年预算参考数" xfId="1206"/>
    <cellStyle name="超级链接_2017-7.6" xfId="1207"/>
    <cellStyle name="汇总 2" xfId="1208"/>
    <cellStyle name="好_07大连" xfId="1209"/>
    <cellStyle name="差_Book2 2" xfId="1210"/>
    <cellStyle name="好_文体广播事业(按照总人口测算）—20080416_县市旗测算-新科目（含人口规模效应）" xfId="1211"/>
    <cellStyle name="差_Book2_财力性转移支付2010年预算参考数" xfId="1212"/>
    <cellStyle name="差_M01-2(州市补助收入)" xfId="1213"/>
    <cellStyle name="差_M01-2(州市补助收入) 2" xfId="1214"/>
    <cellStyle name="好_30云南_1_财力性转移支付2010年预算参考数" xfId="1215"/>
    <cellStyle name="差_Sheet1" xfId="1216"/>
    <cellStyle name="差_安徽 缺口县区测算(地方填报)1" xfId="1217"/>
    <cellStyle name="差_安徽 缺口县区测算(地方填报)1_财力性转移支付2010年预算参考数 2" xfId="1218"/>
    <cellStyle name="好_卫生部门" xfId="1219"/>
    <cellStyle name="差_不含人员经费系数" xfId="1220"/>
    <cellStyle name="好_卫生部门_财力性转移支付2010年预算参考数" xfId="1221"/>
    <cellStyle name="千位分隔[0] 2 4 2" xfId="1222"/>
    <cellStyle name="差_不含人员经费系数_财力性转移支付2010年预算参考数" xfId="1223"/>
    <cellStyle name="好_分县成本差异系数_不含人员经费系数" xfId="1224"/>
    <cellStyle name="好_卫生部门_财力性转移支付2010年预算参考数 2" xfId="1225"/>
    <cellStyle name="差_不含人员经费系数_财力性转移支付2010年预算参考数 2" xfId="1226"/>
    <cellStyle name="差_财政供养人员_财力性转移支付2010年预算参考数" xfId="1227"/>
    <cellStyle name="差_测算结果" xfId="1228"/>
    <cellStyle name="差_测算结果汇总" xfId="1229"/>
    <cellStyle name="差_测算结果汇总 2" xfId="1230"/>
    <cellStyle name="差_成本差异系数（含人口规模） 2" xfId="1231"/>
    <cellStyle name="常规 5 3" xfId="1232"/>
    <cellStyle name="差_成本差异系数（含人口规模）_财力性转移支付2010年预算参考数" xfId="1233"/>
    <cellStyle name="常规 2 3 3 4 2" xfId="1234"/>
    <cellStyle name="着色 6 15" xfId="1235"/>
    <cellStyle name="差_城建部门" xfId="1236"/>
    <cellStyle name="差_大连市" xfId="1237"/>
    <cellStyle name="差_缺口县区测算（11.13）_财力性转移支付2010年预算参考数 2" xfId="1238"/>
    <cellStyle name="差_大连市 2" xfId="1239"/>
    <cellStyle name="差_大连市 2 2" xfId="1240"/>
    <cellStyle name="差_大连市 4" xfId="1241"/>
    <cellStyle name="差_大连市 4 2" xfId="1242"/>
    <cellStyle name="差_第五部分(才淼、饶永宏）" xfId="1243"/>
    <cellStyle name="差_第五部分(才淼、饶永宏） 2" xfId="1244"/>
    <cellStyle name="好_县市旗测算-新科目（20080627）_民生政策最低支出需求_财力性转移支付2010年预算参考数" xfId="1245"/>
    <cellStyle name="差_第一部分：综合全" xfId="1246"/>
    <cellStyle name="差_分析缺口率" xfId="1247"/>
    <cellStyle name="差_其他部门(按照总人口测算）—20080416_财力性转移支付2010年预算参考数 2" xfId="1248"/>
    <cellStyle name="差_分析缺口率_财力性转移支付2010年预算参考数" xfId="1249"/>
    <cellStyle name="差_分析缺口率_财力性转移支付2010年预算参考数 2" xfId="1250"/>
    <cellStyle name="差_分县成本差异系数 2" xfId="1251"/>
    <cellStyle name="差_分县成本差异系数_不含人员经费系数" xfId="1252"/>
    <cellStyle name="差_分县成本差异系数_不含人员经费系数 2" xfId="1253"/>
    <cellStyle name="差_汇总表_财力性转移支付2010年预算参考数 2" xfId="1254"/>
    <cellStyle name="差_分县成本差异系数_不含人员经费系数_财力性转移支付2010年预算参考数" xfId="1255"/>
    <cellStyle name="差_云南 缺口县区测算(地方填报) 2" xfId="1256"/>
    <cellStyle name="常规 2 2_2017-7.6" xfId="1257"/>
    <cellStyle name="常规 12" xfId="1258"/>
    <cellStyle name="差_分县成本差异系数_不含人员经费系数_财力性转移支付2010年预算参考数 2" xfId="1259"/>
    <cellStyle name="好_农林水和城市维护标准支出20080505－县区合计_县市旗测算-新科目（含人口规模效应）" xfId="1260"/>
    <cellStyle name="差_分县成本差异系数_财力性转移支付2010年预算参考数" xfId="1261"/>
    <cellStyle name="差_分县成本差异系数_财力性转移支付2010年预算参考数 2" xfId="1262"/>
    <cellStyle name="差_分县成本差异系数_民生政策最低支出需求" xfId="1263"/>
    <cellStyle name="差_分县成本差异系数_民生政策最低支出需求 2" xfId="1264"/>
    <cellStyle name="好_检验表" xfId="1265"/>
    <cellStyle name="差_分县成本差异系数_民生政策最低支出需求_财力性转移支付2010年预算参考数 2" xfId="1266"/>
    <cellStyle name="差_附表" xfId="1267"/>
    <cellStyle name="常规 14 2 2" xfId="1268"/>
    <cellStyle name="差_附表 2" xfId="1269"/>
    <cellStyle name="差_行政(燃修费)_不含人员经费系数" xfId="1270"/>
    <cellStyle name="差_行政(燃修费)_不含人员经费系数 2" xfId="1271"/>
    <cellStyle name="常规 9" xfId="1272"/>
    <cellStyle name="差_行政(燃修费)_财力性转移支付2010年预算参考数 2" xfId="1273"/>
    <cellStyle name="差_市辖区测算-新科目（20080626）_不含人员经费系数 2" xfId="1274"/>
    <cellStyle name="差_行政(燃修费)_民生政策最低支出需求_财力性转移支付2010年预算参考数" xfId="1275"/>
    <cellStyle name="差_行政(燃修费)_县市旗测算-新科目（含人口规模效应）_财力性转移支付2010年预算参考数" xfId="1276"/>
    <cellStyle name="差_行政（人员）_不含人员经费系数 2" xfId="1277"/>
    <cellStyle name="差_行政（人员）_财力性转移支付2010年预算参考数" xfId="1278"/>
    <cellStyle name="差_行政（人员）_民生政策最低支出需求_财力性转移支付2010年预算参考数" xfId="1279"/>
    <cellStyle name="差_行政（人员）_民生政策最低支出需求_财力性转移支付2010年预算参考数 2" xfId="1280"/>
    <cellStyle name="千位分隔[0] 4" xfId="1281"/>
    <cellStyle name="差_行政（人员）_县市旗测算-新科目（含人口规模效应） 2" xfId="1282"/>
    <cellStyle name="强调文字颜色 1 2" xfId="1283"/>
    <cellStyle name="差_行政（人员）_县市旗测算-新科目（含人口规模效应）_财力性转移支付2010年预算参考数" xfId="1284"/>
    <cellStyle name="差_行政公检法测算" xfId="1285"/>
    <cellStyle name="差_行政公检法测算 2" xfId="1286"/>
    <cellStyle name="差_行政公检法测算_不含人员经费系数" xfId="1287"/>
    <cellStyle name="差_行政公检法测算_不含人员经费系数 2" xfId="1288"/>
    <cellStyle name="好_12滨州_财力性转移支付2010年预算参考数 2" xfId="1289"/>
    <cellStyle name="差_行政公检法测算_财力性转移支付2010年预算参考数" xfId="1290"/>
    <cellStyle name="强调 1_2017-7.6" xfId="1291"/>
    <cellStyle name="差_行政公检法测算_财力性转移支付2010年预算参考数 2" xfId="1292"/>
    <cellStyle name="差_行政公检法测算_民生政策最低支出需求 2" xfId="1293"/>
    <cellStyle name="好_03昭通" xfId="1294"/>
    <cellStyle name="差_市辖区测算20080510_民生政策最低支出需求_财力性转移支付2010年预算参考数 2" xfId="1295"/>
    <cellStyle name="千位分隔[0] 2 3 2_2017.4.25转移10亿" xfId="1296"/>
    <cellStyle name="差_行政公检法测算_民生政策最低支出需求_财力性转移支付2010年预算参考数" xfId="1297"/>
    <cellStyle name="差_行政公检法测算_民生政策最低支出需求_财力性转移支付2010年预算参考数 2" xfId="1298"/>
    <cellStyle name="差_行政公检法测算_县市旗测算-新科目（含人口规模效应） 2" xfId="1299"/>
    <cellStyle name="强调文字颜色 5 2" xfId="1300"/>
    <cellStyle name="差_行政公检法测算_县市旗测算-新科目（含人口规模效应）_财力性转移支付2010年预算参考数" xfId="1301"/>
    <cellStyle name="好_社保重新制表" xfId="1302"/>
    <cellStyle name="好_县市旗测算-新科目（20080627）_不含人员经费系数 2" xfId="1303"/>
    <cellStyle name="差_行政公检法测算_县市旗测算-新科目（含人口规模效应）_财力性转移支付2010年预算参考数 2" xfId="1304"/>
    <cellStyle name="差_河南 缺口县区测算(地方填报)" xfId="1305"/>
    <cellStyle name="差_河南 缺口县区测算(地方填报) 2" xfId="1306"/>
    <cellStyle name="差_河南 缺口县区测算(地方填报)_财力性转移支付2010年预算参考数" xfId="1307"/>
    <cellStyle name="差_河南 缺口县区测算(地方填报)_财力性转移支付2010年预算参考数 2" xfId="1308"/>
    <cellStyle name="差_河南 缺口县区测算(地方填报白) 2" xfId="1309"/>
    <cellStyle name="差_县区合并测算20080423(按照各省比重）_不含人员经费系数_财力性转移支付2010年预算参考数" xfId="1310"/>
    <cellStyle name="差_河南 缺口县区测算(地方填报白)_财力性转移支付2010年预算参考数 2" xfId="1311"/>
    <cellStyle name="好_市辖区测算-新科目（20080626）_民生政策最低支出需求 2" xfId="1312"/>
    <cellStyle name="差_核定人数对比" xfId="1313"/>
    <cellStyle name="差_文体广播事业(按照总人口测算）—20080416_不含人员经费系数 2" xfId="1314"/>
    <cellStyle name="着色 5 3" xfId="1315"/>
    <cellStyle name="差_核定人数对比 2" xfId="1316"/>
    <cellStyle name="差_核定人数对比_财力性转移支付2010年预算参考数" xfId="1317"/>
    <cellStyle name="差_核定人数对比_财力性转移支付2010年预算参考数 2" xfId="1318"/>
    <cellStyle name="差_核定人数下发表_财力性转移支付2010年预算参考数 2" xfId="1319"/>
    <cellStyle name="常规 2 3 3 3" xfId="1320"/>
    <cellStyle name="差_卫生(按照总人口测算）—20080416_不含人员经费系数_财力性转移支付2010年预算参考数" xfId="1321"/>
    <cellStyle name="差_汇总" xfId="1322"/>
    <cellStyle name="好_自行调整差异系数顺序_财力性转移支付2010年预算参考数 2" xfId="1323"/>
    <cellStyle name="差_卫生(按照总人口测算）—20080416_不含人员经费系数_财力性转移支付2010年预算参考数 2" xfId="1324"/>
    <cellStyle name="差_汇总 2" xfId="1325"/>
    <cellStyle name="差_汇总_财力性转移支付2010年预算参考数" xfId="1326"/>
    <cellStyle name="好_一般预算支出口径剔除表" xfId="1327"/>
    <cellStyle name="差_汇总_财力性转移支付2010年预算参考数 2" xfId="1328"/>
    <cellStyle name="好_12滨州_财力性转移支付2010年预算参考数" xfId="1329"/>
    <cellStyle name="好_一般预算支出口径剔除表 2" xfId="1330"/>
    <cellStyle name="差_县区合并测算20080421 2" xfId="1331"/>
    <cellStyle name="差_汇总表4 2" xfId="1332"/>
    <cellStyle name="差_县区合并测算20080421_财力性转移支付2010年预算参考数" xfId="1333"/>
    <cellStyle name="差_汇总表4_财力性转移支付2010年预算参考数" xfId="1334"/>
    <cellStyle name="差_县区合并测算20080421_财力性转移支付2010年预算参考数 2" xfId="1335"/>
    <cellStyle name="差_汇总表4_财力性转移支付2010年预算参考数 2" xfId="1336"/>
    <cellStyle name="分级显示行_1_13区汇总" xfId="1337"/>
    <cellStyle name="差_汇总-县级财政报表附表" xfId="1338"/>
    <cellStyle name="差_汇总-县级财政报表附表 2" xfId="1339"/>
    <cellStyle name="差_检验表" xfId="1340"/>
    <cellStyle name="好_2007一般预算支出口径剔除表_财力性转移支付2010年预算参考数" xfId="1341"/>
    <cellStyle name="差_教育(按照总人口测算）—20080416" xfId="1342"/>
    <cellStyle name="好_09黑龙江_财力性转移支付2010年预算参考数" xfId="1343"/>
    <cellStyle name="好_2007一般预算支出口径剔除表_财力性转移支付2010年预算参考数 2" xfId="1344"/>
    <cellStyle name="差_教育(按照总人口测算）—20080416 2" xfId="1345"/>
    <cellStyle name="差_教育(按照总人口测算）—20080416_不含人员经费系数 2" xfId="1346"/>
    <cellStyle name="好_卫生(按照总人口测算）—20080416_财力性转移支付2010年预算参考数" xfId="1347"/>
    <cellStyle name="差_教育(按照总人口测算）—20080416_不含人员经费系数_财力性转移支付2010年预算参考数" xfId="1348"/>
    <cellStyle name="好_人员工资和公用经费3 2" xfId="1349"/>
    <cellStyle name="差_教育(按照总人口测算）—20080416_不含人员经费系数_财力性转移支付2010年预算参考数 2" xfId="1350"/>
    <cellStyle name="差_人员工资和公用经费2_财力性转移支付2010年预算参考数" xfId="1351"/>
    <cellStyle name="差_教育(按照总人口测算）—20080416_财力性转移支付2010年预算参考数" xfId="1352"/>
    <cellStyle name="差_县市旗测算-新科目（20080627）_民生政策最低支出需求_财力性转移支付2010年预算参考数 2" xfId="1353"/>
    <cellStyle name="差_教育(按照总人口测算）—20080416_财力性转移支付2010年预算参考数 2" xfId="1354"/>
    <cellStyle name="差_教育(按照总人口测算）—20080416_民生政策最低支出需求" xfId="1355"/>
    <cellStyle name="后继超级链接_2017-7.6" xfId="1356"/>
    <cellStyle name="差_教育(按照总人口测算）—20080416_民生政策最低支出需求_财力性转移支付2010年预算参考数 2" xfId="1357"/>
    <cellStyle name="好_市辖区测算-新科目（20080626）_不含人员经费系数 2" xfId="1358"/>
    <cellStyle name="好_文体广播事业(按照总人口测算）—20080416_财力性转移支付2010年预算参考数" xfId="1359"/>
    <cellStyle name="差_教育(按照总人口测算）—20080416_县市旗测算-新科目（含人口规模效应）" xfId="1360"/>
    <cellStyle name="差_教育(按照总人口测算）—20080416_县市旗测算-新科目（含人口规模效应） 2" xfId="1361"/>
    <cellStyle name="差_教育(按照总人口测算）—20080416_县市旗测算-新科目（含人口规模效应）_财力性转移支付2010年预算参考数" xfId="1362"/>
    <cellStyle name="好_30云南 2 2" xfId="1363"/>
    <cellStyle name="差_教育(按照总人口测算）—20080416_县市旗测算-新科目（含人口规模效应）_财力性转移支付2010年预算参考数 2" xfId="1364"/>
    <cellStyle name="差_云南省2008年转移支付测算——州市本级考核部分及政策性测算_财力性转移支付2010年预算参考数" xfId="1365"/>
    <cellStyle name="差_两税2016.7-11" xfId="1366"/>
    <cellStyle name="差_民生政策最低支出需求" xfId="1367"/>
    <cellStyle name="差_民生政策最低支出需求 2" xfId="1368"/>
    <cellStyle name="差_民生政策最低支出需求_财力性转移支付2010年预算参考数" xfId="1369"/>
    <cellStyle name="差_民生政策最低支出需求_财力性转移支付2010年预算参考数 2" xfId="1370"/>
    <cellStyle name="好_2017-1.3" xfId="1371"/>
    <cellStyle name="差_农林水和城市维护标准支出20080505－县区合计" xfId="1372"/>
    <cellStyle name="着色 4 12" xfId="1373"/>
    <cellStyle name="差_农林水和城市维护标准支出20080505－县区合计_不含人员经费系数 2" xfId="1374"/>
    <cellStyle name="差_总人口 2" xfId="1375"/>
    <cellStyle name="差_农林水和城市维护标准支出20080505－县区合计_不含人员经费系数_财力性转移支付2010年预算参考数" xfId="1376"/>
    <cellStyle name="差_总人口_财力性转移支付2010年预算参考数" xfId="1377"/>
    <cellStyle name="好_平邑 2 2" xfId="1378"/>
    <cellStyle name="差_农林水和城市维护标准支出20080505－县区合计_民生政策最低支出需求 2" xfId="1379"/>
    <cellStyle name="差_卫生(按照总人口测算）—20080416_县市旗测算-新科目（含人口规模效应）_财力性转移支付2010年预算参考数 2" xfId="1380"/>
    <cellStyle name="差_县市旗测算-新科目（20080627）_县市旗测算-新科目（含人口规模效应）_财力性转移支付2010年预算参考数" xfId="1381"/>
    <cellStyle name="差_农林水和城市维护标准支出20080505－县区合计_民生政策最低支出需求_财力性转移支付2010年预算参考数 2" xfId="1382"/>
    <cellStyle name="差_县区合并测算20080421_民生政策最低支出需求_财力性转移支付2010年预算参考数" xfId="1383"/>
    <cellStyle name="千位分隔[0] 2 2 2" xfId="1384"/>
    <cellStyle name="差_农林水和城市维护标准支出20080505－县区合计_县市旗测算-新科目（含人口规模效应） 2" xfId="1385"/>
    <cellStyle name="差_农林水和城市维护标准支出20080505－县区合计_县市旗测算-新科目（含人口规模效应）_财力性转移支付2010年预算参考数 2" xfId="1386"/>
    <cellStyle name="差_平邑" xfId="1387"/>
    <cellStyle name="差_平邑 2" xfId="1388"/>
    <cellStyle name="差_平邑 2 2" xfId="1389"/>
    <cellStyle name="好 2" xfId="1390"/>
    <cellStyle name="差_平邑_财力性转移支付2010年预算参考数 2" xfId="1391"/>
    <cellStyle name="差_其他部门(按照总人口测算）—20080416" xfId="1392"/>
    <cellStyle name="差_其他部门(按照总人口测算）—20080416 2" xfId="1393"/>
    <cellStyle name="差_其他部门(按照总人口测算）—20080416_财力性转移支付2010年预算参考数" xfId="1394"/>
    <cellStyle name="差_其他部门(按照总人口测算）—20080416_民生政策最低支出需求" xfId="1395"/>
    <cellStyle name="常规 3_2017-12.31" xfId="1396"/>
    <cellStyle name="差_其他部门(按照总人口测算）—20080416_民生政策最低支出需求_财力性转移支付2010年预算参考数" xfId="1397"/>
    <cellStyle name="好_教育(按照总人口测算）—20080416_民生政策最低支出需求_财力性转移支付2010年预算参考数" xfId="1398"/>
    <cellStyle name="差_其他部门(按照总人口测算）—20080416_县市旗测算-新科目（含人口规模效应）" xfId="1399"/>
    <cellStyle name="好_2008年支出调整_财力性转移支付2010年预算参考数 2" xfId="1400"/>
    <cellStyle name="好_教育(按照总人口测算）—20080416_民生政策最低支出需求_财力性转移支付2010年预算参考数 2" xfId="1401"/>
    <cellStyle name="差_其他部门(按照总人口测算）—20080416_县市旗测算-新科目（含人口规模效应） 2" xfId="1402"/>
    <cellStyle name="常规_2013年1月23日～定稿正式上会1.16_险基金预算收支安排表(省人社厅填报)" xfId="1403"/>
    <cellStyle name="差_其他部门(按照总人口测算）—20080416_县市旗测算-新科目（含人口规模效应）_财力性转移支付2010年预算参考数" xfId="1404"/>
    <cellStyle name="差_其他部门(按照总人口测算）—20080416_县市旗测算-新科目（含人口规模效应）_财力性转移支付2010年预算参考数 2" xfId="1405"/>
    <cellStyle name="差_青海 缺口县区测算(地方填报)" xfId="1406"/>
    <cellStyle name="差_青海 缺口县区测算(地方填报) 2" xfId="1407"/>
    <cellStyle name="差_青海 缺口县区测算(地方填报)_财力性转移支付2010年预算参考数 2" xfId="1408"/>
    <cellStyle name="好_同德 2 2" xfId="1409"/>
    <cellStyle name="差_缺口县区测算 2" xfId="1410"/>
    <cellStyle name="差_缺口县区测算（11.13）" xfId="1411"/>
    <cellStyle name="差_缺口县区测算（11.13） 2" xfId="1412"/>
    <cellStyle name="差_卫生(按照总人口测算）—20080416_民生政策最低支出需求 2" xfId="1413"/>
    <cellStyle name="好_0605石屏县 2" xfId="1414"/>
    <cellStyle name="差_缺口县区测算（11.13）_财力性转移支付2010年预算参考数" xfId="1415"/>
    <cellStyle name="差_缺口县区测算(按2007支出增长25%测算) 2" xfId="1416"/>
    <cellStyle name="差_缺口县区测算(按2007支出增长25%测算)_财力性转移支付2010年预算参考数" xfId="1417"/>
    <cellStyle name="差_缺口县区测算(按2007支出增长25%测算)_财力性转移支付2010年预算参考数 2" xfId="1418"/>
    <cellStyle name="差_缺口县区测算(按核定人数) 2" xfId="1419"/>
    <cellStyle name="差_缺口县区测算(按核定人数)_财力性转移支付2010年预算参考数" xfId="1420"/>
    <cellStyle name="差_缺口县区测算(按核定人数)_财力性转移支付2010年预算参考数 2" xfId="1421"/>
    <cellStyle name="好_××部门××年度收支决算总表" xfId="1422"/>
    <cellStyle name="差_缺口县区测算(财政部标准)_财力性转移支付2010年预算参考数" xfId="1423"/>
    <cellStyle name="差_缺口县区测算(财政部标准)_财力性转移支付2010年预算参考数 2" xfId="1424"/>
    <cellStyle name="差_缺口县区测算_财力性转移支付2010年预算参考数" xfId="1425"/>
    <cellStyle name="差_缺口县区测算_财力性转移支付2010年预算参考数 2" xfId="1426"/>
    <cellStyle name="差_人员工资和公用经费" xfId="1427"/>
    <cellStyle name="好_其他部门(按照总人口测算）—20080416_财力性转移支付2010年预算参考数" xfId="1428"/>
    <cellStyle name="差_人员工资和公用经费_财力性转移支付2010年预算参考数" xfId="1429"/>
    <cellStyle name="差_人员工资和公用经费_财力性转移支付2010年预算参考数 2" xfId="1430"/>
    <cellStyle name="差_人员工资和公用经费2" xfId="1431"/>
    <cellStyle name="好_27重庆 2" xfId="1432"/>
    <cellStyle name="差_人员工资和公用经费2_财力性转移支付2010年预算参考数 2" xfId="1433"/>
    <cellStyle name="差_人员工资和公用经费3" xfId="1434"/>
    <cellStyle name="常规 18" xfId="1435"/>
    <cellStyle name="常规 23" xfId="1436"/>
    <cellStyle name="差_山东省民生支出标准" xfId="1437"/>
    <cellStyle name="常规 18 2" xfId="1438"/>
    <cellStyle name="常规 23 2" xfId="1439"/>
    <cellStyle name="差_山东省民生支出标准 2" xfId="1440"/>
    <cellStyle name="差_山东省民生支出标准_财力性转移支付2010年预算参考数 2" xfId="1441"/>
    <cellStyle name="差_尚未列入预算" xfId="1442"/>
    <cellStyle name="好_核定人数下发表_财力性转移支付2010年预算参考数" xfId="1443"/>
    <cellStyle name="差_社保重新制表" xfId="1444"/>
    <cellStyle name="常规 3" xfId="1445"/>
    <cellStyle name="差_市辖区测算20080510" xfId="1446"/>
    <cellStyle name="差_市辖区测算20080510 2" xfId="1447"/>
    <cellStyle name="差_市辖区测算20080510_不含人员经费系数" xfId="1448"/>
    <cellStyle name="差_市辖区测算20080510_不含人员经费系数_财力性转移支付2010年预算参考数" xfId="1449"/>
    <cellStyle name="差_同德_2017-7.6" xfId="1450"/>
    <cellStyle name="差_市辖区测算20080510_财力性转移支付2010年预算参考数" xfId="1451"/>
    <cellStyle name="差_市辖区测算20080510_财力性转移支付2010年预算参考数 2" xfId="1452"/>
    <cellStyle name="好_其他部门(按照总人口测算）—20080416 2" xfId="1453"/>
    <cellStyle name="差_市辖区测算20080510_民生政策最低支出需求_财力性转移支付2010年预算参考数" xfId="1454"/>
    <cellStyle name="差_市辖区测算20080510_县市旗测算-新科目（含人口规模效应）" xfId="1455"/>
    <cellStyle name="差_市辖区测算20080510_县市旗测算-新科目（含人口规模效应） 2" xfId="1456"/>
    <cellStyle name="好_34青海 2 2" xfId="1457"/>
    <cellStyle name="差_市辖区测算20080510_县市旗测算-新科目（含人口规模效应）_财力性转移支付2010年预算参考数" xfId="1458"/>
    <cellStyle name="差_市辖区测算20080510_县市旗测算-新科目（含人口规模效应）_财力性转移支付2010年预算参考数 2" xfId="1459"/>
    <cellStyle name="差_市辖区测算-新科目（20080626） 2" xfId="1460"/>
    <cellStyle name="差_市辖区测算-新科目（20080626）_不含人员经费系数" xfId="1461"/>
    <cellStyle name="差_市辖区测算-新科目（20080626）_不含人员经费系数_财力性转移支付2010年预算参考数" xfId="1462"/>
    <cellStyle name="好_2008年支出调整" xfId="1463"/>
    <cellStyle name="差_市辖区测算-新科目（20080626）_不含人员经费系数_财力性转移支付2010年预算参考数 2" xfId="1464"/>
    <cellStyle name="好_2008年支出调整 2" xfId="1465"/>
    <cellStyle name="差_市辖区测算-新科目（20080626）_财力性转移支付2010年预算参考数 2" xfId="1466"/>
    <cellStyle name="差_市辖区测算-新科目（20080626）_民生政策最低支出需求 2" xfId="1467"/>
    <cellStyle name="好_05潍坊_2017-7.6" xfId="1468"/>
    <cellStyle name="差_市辖区测算-新科目（20080626）_民生政策最低支出需求_财力性转移支付2010年预算参考数" xfId="1469"/>
    <cellStyle name="好_县市旗测算20080508 2" xfId="1470"/>
    <cellStyle name="差_市辖区测算-新科目（20080626）_民生政策最低支出需求_财力性转移支付2010年预算参考数 2" xfId="1471"/>
    <cellStyle name="差_市辖区测算-新科目（20080626）_县市旗测算-新科目（含人口规模效应）" xfId="1472"/>
    <cellStyle name="差_市辖区测算-新科目（20080626）_县市旗测算-新科目（含人口规模效应）_财力性转移支付2010年预算参考数" xfId="1473"/>
    <cellStyle name="差_同德" xfId="1474"/>
    <cellStyle name="差_同德 2" xfId="1475"/>
    <cellStyle name="差_同德 2 2" xfId="1476"/>
    <cellStyle name="差_同德_财力性转移支付2010年预算参考数" xfId="1477"/>
    <cellStyle name="好_教育(按照总人口测算）—20080416_县市旗测算-新科目（含人口规模效应） 2" xfId="1478"/>
    <cellStyle name="差_同德_财力性转移支付2010年预算参考数 2" xfId="1479"/>
    <cellStyle name="差_危改资金测算" xfId="1480"/>
    <cellStyle name="差_一般预算支出口径剔除表_财力性转移支付2010年预算参考数 2" xfId="1481"/>
    <cellStyle name="差_危改资金测算 2" xfId="1482"/>
    <cellStyle name="差_危改资金测算_财力性转移支付2010年预算参考数" xfId="1483"/>
    <cellStyle name="差_卫生(按照总人口测算）—20080416" xfId="1484"/>
    <cellStyle name="差_卫生(按照总人口测算）—20080416 2" xfId="1485"/>
    <cellStyle name="差_卫生(按照总人口测算）—20080416_不含人员经费系数" xfId="1486"/>
    <cellStyle name="好_大连市 2 2" xfId="1487"/>
    <cellStyle name="着色 4 5" xfId="1488"/>
    <cellStyle name="差_卫生(按照总人口测算）—20080416_不含人员经费系数 2" xfId="1489"/>
    <cellStyle name="差_卫生(按照总人口测算）—20080416_财力性转移支付2010年预算参考数" xfId="1490"/>
    <cellStyle name="差_卫生(按照总人口测算）—20080416_财力性转移支付2010年预算参考数 2" xfId="1491"/>
    <cellStyle name="常规 2_××部门××年度财政拨款支出决算表" xfId="1492"/>
    <cellStyle name="好_27重庆_2017-7.6" xfId="1493"/>
    <cellStyle name="差_卫生(按照总人口测算）—20080416_民生政策最低支出需求" xfId="1494"/>
    <cellStyle name="好_0605石屏县" xfId="1495"/>
    <cellStyle name="差_卫生(按照总人口测算）—20080416_民生政策最低支出需求_财力性转移支付2010年预算参考数" xfId="1496"/>
    <cellStyle name="好_0605石屏县_财力性转移支付2010年预算参考数" xfId="1497"/>
    <cellStyle name="差_卫生(按照总人口测算）—20080416_民生政策最低支出需求_财力性转移支付2010年预算参考数 2" xfId="1498"/>
    <cellStyle name="好_0605石屏县_财力性转移支付2010年预算参考数 2" xfId="1499"/>
    <cellStyle name="差_卫生(按照总人口测算）—20080416_县市旗测算-新科目（含人口规模效应）" xfId="1500"/>
    <cellStyle name="好_2007一般预算支出口径剔除表 2" xfId="1501"/>
    <cellStyle name="好_附表" xfId="1502"/>
    <cellStyle name="差_卫生(按照总人口测算）—20080416_县市旗测算-新科目（含人口规模效应） 2" xfId="1503"/>
    <cellStyle name="差_卫生部门" xfId="1504"/>
    <cellStyle name="好_2006年22湖南_财力性转移支付2010年预算参考数" xfId="1505"/>
    <cellStyle name="差_卫生部门 2" xfId="1506"/>
    <cellStyle name="差_卫生部门_财力性转移支付2010年预算参考数 2" xfId="1507"/>
    <cellStyle name="好_成本差异系数（含人口规模）_财力性转移支付2010年预算参考数 2" xfId="1508"/>
    <cellStyle name="差_文体广播部门" xfId="1509"/>
    <cellStyle name="差_文体广播事业(按照总人口测算）—20080416" xfId="1510"/>
    <cellStyle name="差_文体广播事业(按照总人口测算）—20080416 2" xfId="1511"/>
    <cellStyle name="差_文体广播事业(按照总人口测算）—20080416_不含人员经费系数" xfId="1512"/>
    <cellStyle name="差_文体广播事业(按照总人口测算）—20080416_不含人员经费系数_财力性转移支付2010年预算参考数" xfId="1513"/>
    <cellStyle name="常规 15 2" xfId="1514"/>
    <cellStyle name="常规 20 2" xfId="1515"/>
    <cellStyle name="常规 7_2017-7.6" xfId="1516"/>
    <cellStyle name="差_文体广播事业(按照总人口测算）—20080416_不含人员经费系数_财力性转移支付2010年预算参考数 2" xfId="1517"/>
    <cellStyle name="差_文体广播事业(按照总人口测算）—20080416_财力性转移支付2010年预算参考数" xfId="1518"/>
    <cellStyle name="差_文体广播事业(按照总人口测算）—20080416_财力性转移支付2010年预算参考数 2" xfId="1519"/>
    <cellStyle name="差_文体广播事业(按照总人口测算）—20080416_民生政策最低支出需求" xfId="1520"/>
    <cellStyle name="差_文体广播事业(按照总人口测算）—20080416_民生政策最低支出需求_财力性转移支付2010年预算参考数" xfId="1521"/>
    <cellStyle name="差_文体广播事业(按照总人口测算）—20080416_民生政策最低支出需求_财力性转移支付2010年预算参考数 2" xfId="1522"/>
    <cellStyle name="差_文体广播事业(按照总人口测算）—20080416_县市旗测算-新科目（含人口规模效应）" xfId="1523"/>
    <cellStyle name="好_2008年支出核定 2" xfId="1524"/>
    <cellStyle name="差_文体广播事业(按照总人口测算）—20080416_县市旗测算-新科目（含人口规模效应）_财力性转移支付2010年预算参考数" xfId="1525"/>
    <cellStyle name="差_文体广播事业(按照总人口测算）—20080416_县市旗测算-新科目（含人口规模效应）_财力性转移支付2010年预算参考数 2" xfId="1526"/>
    <cellStyle name="差_县区合并测算20080421_不含人员经费系数" xfId="1527"/>
    <cellStyle name="差_县区合并测算20080421_不含人员经费系数_财力性转移支付2010年预算参考数" xfId="1528"/>
    <cellStyle name="差_县区合并测算20080421_不含人员经费系数_财力性转移支付2010年预算参考数 2" xfId="1529"/>
    <cellStyle name="差_县市旗测算-新科目（20080627）_县市旗测算-新科目（含人口规模效应）" xfId="1530"/>
    <cellStyle name="差_县区合并测算20080421_民生政策最低支出需求" xfId="1531"/>
    <cellStyle name="差_县市旗测算-新科目（20080627）_县市旗测算-新科目（含人口规模效应） 2" xfId="1532"/>
    <cellStyle name="差_县区合并测算20080421_民生政策最低支出需求 2" xfId="1533"/>
    <cellStyle name="差_县市旗测算-新科目（20080627）_县市旗测算-新科目（含人口规模效应）_财力性转移支付2010年预算参考数 2" xfId="1534"/>
    <cellStyle name="差_县区合并测算20080421_民生政策最低支出需求_财力性转移支付2010年预算参考数 2" xfId="1535"/>
    <cellStyle name="好_教育(按照总人口测算）—20080416_县市旗测算-新科目（含人口规模效应）_财力性转移支付2010年预算参考数" xfId="1536"/>
    <cellStyle name="千位分隔[0] 2 2 2 2" xfId="1537"/>
    <cellStyle name="好_28四川 2 2" xfId="1538"/>
    <cellStyle name="差_县区合并测算20080421_县市旗测算-新科目（含人口规模效应）" xfId="1539"/>
    <cellStyle name="好_缺口县区测算_财力性转移支付2010年预算参考数 2" xfId="1540"/>
    <cellStyle name="后继超级链接 2" xfId="1541"/>
    <cellStyle name="差_县区合并测算20080421_县市旗测算-新科目（含人口规模效应）_财力性转移支付2010年预算参考数 2" xfId="1542"/>
    <cellStyle name="差_县区合并测算20080423(按照各省比重）" xfId="1543"/>
    <cellStyle name="差_县区合并测算20080423(按照各省比重） 2" xfId="1544"/>
    <cellStyle name="好_险基金预算收支安排表(省人社厅填报)" xfId="1545"/>
    <cellStyle name="常规 2 2 2 2" xfId="1546"/>
    <cellStyle name="差_县区合并测算20080423(按照各省比重）_财力性转移支付2010年预算参考数" xfId="1547"/>
    <cellStyle name="常规 2 2 2 2 2" xfId="1548"/>
    <cellStyle name="差_县区合并测算20080423(按照各省比重）_财力性转移支付2010年预算参考数 2" xfId="1549"/>
    <cellStyle name="常规 27" xfId="1550"/>
    <cellStyle name="常规 32" xfId="1551"/>
    <cellStyle name="差_县区合并测算20080423(按照各省比重）_民生政策最低支出需求" xfId="1552"/>
    <cellStyle name="常规 27 2" xfId="1553"/>
    <cellStyle name="差_县区合并测算20080423(按照各省比重）_民生政策最低支出需求 2" xfId="1554"/>
    <cellStyle name="差_县区合并测算20080423(按照各省比重）_民生政策最低支出需求_财力性转移支付2010年预算参考数" xfId="1555"/>
    <cellStyle name="差_县区合并测算20080423(按照各省比重）_县市旗测算-新科目（含人口规模效应）" xfId="1556"/>
    <cellStyle name="差_县区合并测算20080423(按照各省比重）_县市旗测算-新科目（含人口规模效应） 2" xfId="1557"/>
    <cellStyle name="差_县市旗测算20080508_不含人员经费系数" xfId="1558"/>
    <cellStyle name="差_县市旗测算20080508_不含人员经费系数 2" xfId="1559"/>
    <cellStyle name="好_教育(按照总人口测算）—20080416_民生政策最低支出需求" xfId="1560"/>
    <cellStyle name="差_县市旗测算20080508_不含人员经费系数_财力性转移支付2010年预算参考数" xfId="1561"/>
    <cellStyle name="常规 13 2" xfId="1562"/>
    <cellStyle name="好_其他部门(按照总人口测算）—20080416" xfId="1563"/>
    <cellStyle name="差_县市旗测算20080508_不含人员经费系数_财力性转移支付2010年预算参考数 2" xfId="1564"/>
    <cellStyle name="差_县市旗测算20080508_财力性转移支付2010年预算参考数" xfId="1565"/>
    <cellStyle name="差_县市旗测算20080508_民生政策最低支出需求" xfId="1566"/>
    <cellStyle name="差_县市旗测算20080508_民生政策最低支出需求 2" xfId="1567"/>
    <cellStyle name="好_0502通海县" xfId="1568"/>
    <cellStyle name="好_07临沂 2" xfId="1569"/>
    <cellStyle name="差_县市旗测算20080508_民生政策最低支出需求_财力性转移支付2010年预算参考数" xfId="1570"/>
    <cellStyle name="好_0502通海县 2" xfId="1571"/>
    <cellStyle name="好_07临沂 2 2" xfId="1572"/>
    <cellStyle name="差_县市旗测算20080508_民生政策最低支出需求_财力性转移支付2010年预算参考数 2" xfId="1573"/>
    <cellStyle name="差_县市旗测算20080508_县市旗测算-新科目（含人口规模效应） 2" xfId="1574"/>
    <cellStyle name="差_县市旗测算20080508_县市旗测算-新科目（含人口规模效应）_财力性转移支付2010年预算参考数" xfId="1575"/>
    <cellStyle name="差_县市旗测算-新科目（20080626）" xfId="1576"/>
    <cellStyle name="差_县市旗测算-新科目（20080626） 2" xfId="1577"/>
    <cellStyle name="后继超链接_2017-7.6" xfId="1578"/>
    <cellStyle name="差_县市旗测算-新科目（20080626）_不含人员经费系数_财力性转移支付2010年预算参考数" xfId="1579"/>
    <cellStyle name="差_县市旗测算-新科目（20080626）_财力性转移支付2010年预算参考数" xfId="1580"/>
    <cellStyle name="差_县市旗测算-新科目（20080626）_财力性转移支付2010年预算参考数 2" xfId="1581"/>
    <cellStyle name="好_2017-7.6_1" xfId="1582"/>
    <cellStyle name="差_县市旗测算-新科目（20080626）_民生政策最低支出需求_财力性转移支付2010年预算参考数 2" xfId="1583"/>
    <cellStyle name="差_县市旗测算-新科目（20080626）_县市旗测算-新科目（含人口规模效应） 2" xfId="1584"/>
    <cellStyle name="差_县市旗测算-新科目（20080626）_县市旗测算-新科目（含人口规模效应）_财力性转移支付2010年预算参考数" xfId="1585"/>
    <cellStyle name="差_县市旗测算-新科目（20080627）_不含人员经费系数" xfId="1586"/>
    <cellStyle name="差_县市旗测算-新科目（20080627）_不含人员经费系数_财力性转移支付2010年预算参考数" xfId="1587"/>
    <cellStyle name="差_县市旗测算-新科目（20080627）_不含人员经费系数_财力性转移支付2010年预算参考数 2" xfId="1588"/>
    <cellStyle name="差_县市旗测算-新科目（20080627）_财力性转移支付2010年预算参考数" xfId="1589"/>
    <cellStyle name="差_县市旗测算-新科目（20080627）_民生政策最低支出需求" xfId="1590"/>
    <cellStyle name="差_县市旗测算-新科目（20080627）_民生政策最低支出需求 2" xfId="1591"/>
    <cellStyle name="好_27重庆" xfId="1592"/>
    <cellStyle name="好_缺口县区测算(按核定人数)_财力性转移支付2010年预算参考数 2" xfId="1593"/>
    <cellStyle name="差_一般预算支出口径剔除表" xfId="1594"/>
    <cellStyle name="差_一般预算支出口径剔除表 2" xfId="1595"/>
    <cellStyle name="差_云南 缺口县区测算(地方填报)_财力性转移支付2010年预算参考数" xfId="1596"/>
    <cellStyle name="差_云南 缺口县区测算(地方填报)_财力性转移支付2010年预算参考数 2" xfId="1597"/>
    <cellStyle name="差_云南省2008年转移支付测算——州市本级考核部分及政策性测算" xfId="1598"/>
    <cellStyle name="差_云南省2008年转移支付测算——州市本级考核部分及政策性测算 2" xfId="1599"/>
    <cellStyle name="差_云南省2008年转移支付测算——州市本级考核部分及政策性测算_财力性转移支付2010年预算参考数 2" xfId="1600"/>
    <cellStyle name="差_债券转贷额度表" xfId="1601"/>
    <cellStyle name="差_债券转贷额度表_6.21（发文用表）1" xfId="1602"/>
    <cellStyle name="差_重点民生支出需求测算表社保（农村低保）081112" xfId="1603"/>
    <cellStyle name="差_自行调整差异系数顺序 2" xfId="1604"/>
    <cellStyle name="常规 4" xfId="1605"/>
    <cellStyle name="好_总人口_财力性转移支付2010年预算参考数" xfId="1606"/>
    <cellStyle name="差_自行调整差异系数顺序_财力性转移支付2010年预算参考数" xfId="1607"/>
    <cellStyle name="超级链接 3" xfId="1608"/>
    <cellStyle name="差_自行调整差异系数顺序_财力性转移支付2010年预算参考数 2" xfId="1609"/>
    <cellStyle name="超级链接 3 2" xfId="1610"/>
    <cellStyle name="常规 10 20 2" xfId="1611"/>
    <cellStyle name="常规 10" xfId="1612"/>
    <cellStyle name="常规 10 10" xfId="1613"/>
    <cellStyle name="常规 10 10 2" xfId="1614"/>
    <cellStyle name="常规 10 10 3" xfId="1615"/>
    <cellStyle name="常规 2 3 2 2" xfId="1616"/>
    <cellStyle name="常规 10 11" xfId="1617"/>
    <cellStyle name="常规 10 2" xfId="1618"/>
    <cellStyle name="好_M01-2(州市补助收入)" xfId="1619"/>
    <cellStyle name="常规 10 2 2" xfId="1620"/>
    <cellStyle name="好_M01-2(州市补助收入) 2" xfId="1621"/>
    <cellStyle name="数字 4_2017-12.12" xfId="1622"/>
    <cellStyle name="好_09黑龙江 2" xfId="1623"/>
    <cellStyle name="常规 10 3" xfId="1624"/>
    <cellStyle name="常规 10 4" xfId="1625"/>
    <cellStyle name="常规 10 5" xfId="1626"/>
    <cellStyle name="常规 11 2 2" xfId="1627"/>
    <cellStyle name="常规 11 3" xfId="1628"/>
    <cellStyle name="常规 11_2016-12.12" xfId="1629"/>
    <cellStyle name="常规 11_财力性转移支付2009年预算参考数 2" xfId="1630"/>
    <cellStyle name="好_农林水和城市维护标准支出20080505－县区合计_县市旗测算-新科目（含人口规模效应） 2" xfId="1631"/>
    <cellStyle name="常规 12 2" xfId="1632"/>
    <cellStyle name="常规 12_2017-7.6" xfId="1633"/>
    <cellStyle name="好_2006年28四川_财力性转移支付2010年预算参考数 2" xfId="1634"/>
    <cellStyle name="常规 13" xfId="1635"/>
    <cellStyle name="好_县区合并测算20080421_民生政策最低支出需求 2" xfId="1636"/>
    <cellStyle name="常规 14" xfId="1637"/>
    <cellStyle name="常规 14 2" xfId="1638"/>
    <cellStyle name="好_2" xfId="1639"/>
    <cellStyle name="常规 14_2017-7.6" xfId="1640"/>
    <cellStyle name="好_分县成本差异系数_不含人员经费系数 2" xfId="1641"/>
    <cellStyle name="常规 15" xfId="1642"/>
    <cellStyle name="常规 20" xfId="1643"/>
    <cellStyle name="好_行政（人员）_民生政策最低支出需求" xfId="1644"/>
    <cellStyle name="常规 16" xfId="1645"/>
    <cellStyle name="常规 21" xfId="1646"/>
    <cellStyle name="常规_Sheet1 (2)" xfId="1647"/>
    <cellStyle name="常规 17" xfId="1648"/>
    <cellStyle name="常规 22" xfId="1649"/>
    <cellStyle name="常规 17 2" xfId="1650"/>
    <cellStyle name="常规 22 2" xfId="1651"/>
    <cellStyle name="常规 19" xfId="1652"/>
    <cellStyle name="常规 24" xfId="1653"/>
    <cellStyle name="常规 19 2" xfId="1654"/>
    <cellStyle name="常规 24 2" xfId="1655"/>
    <cellStyle name="常规 2" xfId="1656"/>
    <cellStyle name="常规 2 10 2" xfId="1657"/>
    <cellStyle name="常规 2 16" xfId="1658"/>
    <cellStyle name="常规 2 21" xfId="1659"/>
    <cellStyle name="常规 2 17" xfId="1660"/>
    <cellStyle name="好_分县成本差异系数 2" xfId="1661"/>
    <cellStyle name="常规 2 18" xfId="1662"/>
    <cellStyle name="常规 2 2 3" xfId="1663"/>
    <cellStyle name="常规 2 2 3 2" xfId="1664"/>
    <cellStyle name="常规 2 2 4" xfId="1665"/>
    <cellStyle name="常规 2 3 2" xfId="1666"/>
    <cellStyle name="常规 2 3 2 3" xfId="1667"/>
    <cellStyle name="常规 2 3 3" xfId="1668"/>
    <cellStyle name="常规 2 3 3 2" xfId="1669"/>
    <cellStyle name="常规 2 3 4" xfId="1670"/>
    <cellStyle name="常规 2 4 2" xfId="1671"/>
    <cellStyle name="常规 2 4 2 2" xfId="1672"/>
    <cellStyle name="常规 2 5 2" xfId="1673"/>
    <cellStyle name="常规 2 5 3" xfId="1674"/>
    <cellStyle name="常规 2 6 2" xfId="1675"/>
    <cellStyle name="好_行政（人员）_民生政策最低支出需求 2" xfId="1676"/>
    <cellStyle name="常规 21 2" xfId="1677"/>
    <cellStyle name="常规 21 2 2" xfId="1678"/>
    <cellStyle name="常规 21 3" xfId="1679"/>
    <cellStyle name="好_2008年支出核定" xfId="1680"/>
    <cellStyle name="常规 23 2 2" xfId="1681"/>
    <cellStyle name="常规 23 3" xfId="1682"/>
    <cellStyle name="常规 25" xfId="1683"/>
    <cellStyle name="常规 30" xfId="1684"/>
    <cellStyle name="常规 25 2" xfId="1685"/>
    <cellStyle name="常规 30 2" xfId="1686"/>
    <cellStyle name="常规 26" xfId="1687"/>
    <cellStyle name="常规 31" xfId="1688"/>
    <cellStyle name="常规 28" xfId="1689"/>
    <cellStyle name="常规 33" xfId="1690"/>
    <cellStyle name="好_市辖区测算20080510 2" xfId="1691"/>
    <cellStyle name="常规 29" xfId="1692"/>
    <cellStyle name="常规 34" xfId="1693"/>
    <cellStyle name="常规 29 2" xfId="1694"/>
    <cellStyle name="好_危改资金测算" xfId="1695"/>
    <cellStyle name="常规 3 2" xfId="1696"/>
    <cellStyle name="好_县市旗测算20080508_县市旗测算-新科目（含人口规模效应）_财力性转移支付2010年预算参考数 2" xfId="1697"/>
    <cellStyle name="常规 3 3" xfId="1698"/>
    <cellStyle name="好_县区合并测算20080421_不含人员经费系数" xfId="1699"/>
    <cellStyle name="常规 3 3 2" xfId="1700"/>
    <cellStyle name="好_县区合并测算20080421_不含人员经费系数 2" xfId="1701"/>
    <cellStyle name="常规 3 3 2 2" xfId="1702"/>
    <cellStyle name="好_文体广播部门" xfId="1703"/>
    <cellStyle name="常规 3 3 2 3" xfId="1704"/>
    <cellStyle name="常规 3 3 3" xfId="1705"/>
    <cellStyle name="常规 3 5" xfId="1706"/>
    <cellStyle name="好_汇总表4_财力性转移支付2010年预算参考数" xfId="1707"/>
    <cellStyle name="常规 4 2" xfId="1708"/>
    <cellStyle name="好_总人口_财力性转移支付2010年预算参考数 2" xfId="1709"/>
    <cellStyle name="好_汇总表4_财力性转移支付2010年预算参考数 2" xfId="1710"/>
    <cellStyle name="着色 4 11" xfId="1711"/>
    <cellStyle name="常规 4 2 2" xfId="1712"/>
    <cellStyle name="常规 4 4" xfId="1713"/>
    <cellStyle name="强调 2_2017-7.6" xfId="1714"/>
    <cellStyle name="常规 4 2 2 2" xfId="1715"/>
    <cellStyle name="常规 6 4" xfId="1716"/>
    <cellStyle name="常规 4 2_2017-7.6" xfId="1717"/>
    <cellStyle name="常规 4 3" xfId="1718"/>
    <cellStyle name="好_县市旗测算20080508_财力性转移支付2010年预算参考数" xfId="1719"/>
    <cellStyle name="常规 4 3 2" xfId="1720"/>
    <cellStyle name="常规 5 4" xfId="1721"/>
    <cellStyle name="常规 5 2 2 2" xfId="1722"/>
    <cellStyle name="好_成本差异系数" xfId="1723"/>
    <cellStyle name="好_分县成本差异系数_民生政策最低支出需求_财力性转移支付2010年预算参考数 2" xfId="1724"/>
    <cellStyle name="常规 5_2017.12.13拨款数" xfId="1725"/>
    <cellStyle name="常规 6" xfId="1726"/>
    <cellStyle name="好_教育(按照总人口测算）—20080416_民生政策最低支出需求 2" xfId="1727"/>
    <cellStyle name="常规 6 2" xfId="1728"/>
    <cellStyle name="好_2006年27重庆" xfId="1729"/>
    <cellStyle name="常规 6 2 2" xfId="1730"/>
    <cellStyle name="好_2006年27重庆 2" xfId="1731"/>
    <cellStyle name="好_人员工资和公用经费2_财力性转移支付2010年预算参考数" xfId="1732"/>
    <cellStyle name="常规 6 3" xfId="1733"/>
    <cellStyle name="好_财政供养人员" xfId="1734"/>
    <cellStyle name="常规 6_2017.12.13拨款数" xfId="1735"/>
    <cellStyle name="常规 7" xfId="1736"/>
    <cellStyle name="常规 7 2 2 2" xfId="1737"/>
    <cellStyle name="常规 7 3 2" xfId="1738"/>
    <cellStyle name="好_分县成本差异系数" xfId="1739"/>
    <cellStyle name="常规 8 2" xfId="1740"/>
    <cellStyle name="好_缺口县区测算(财政部标准)_财力性转移支付2010年预算参考数" xfId="1741"/>
    <cellStyle name="常规 9 2" xfId="1742"/>
    <cellStyle name="好_缺口县区测算(财政部标准)_财力性转移支付2010年预算参考数 2" xfId="1743"/>
    <cellStyle name="常规 9 2 2" xfId="1744"/>
    <cellStyle name="常规 9 3" xfId="1745"/>
    <cellStyle name="常规 9_2017-7.6" xfId="1746"/>
    <cellStyle name="好_山东省民生支出标准_财力性转移支付2010年预算参考数" xfId="1747"/>
    <cellStyle name="常规_1" xfId="1748"/>
    <cellStyle name="常规_2012年1月13日～定稿正式上会_险基金预算收支安排表(省人社厅填报)" xfId="1749"/>
    <cellStyle name="常规_2016年社保基金收支完成表" xfId="1750"/>
    <cellStyle name="超级链接" xfId="1751"/>
    <cellStyle name="超级链接 2" xfId="1752"/>
    <cellStyle name="超级链接 2 2" xfId="1753"/>
    <cellStyle name="超级链接 4" xfId="1754"/>
    <cellStyle name="好_03昭通 2" xfId="1755"/>
    <cellStyle name="好_05潍坊 2" xfId="1756"/>
    <cellStyle name="好_05潍坊 2 2" xfId="1757"/>
    <cellStyle name="好_民生政策最低支出需求_财力性转移支付2010年预算参考数" xfId="1758"/>
    <cellStyle name="好_07大连 2" xfId="1759"/>
    <cellStyle name="好_民生政策最低支出需求_财力性转移支付2010年预算参考数 2" xfId="1760"/>
    <cellStyle name="好_07大连 2 2" xfId="1761"/>
    <cellStyle name="好_07大连 3" xfId="1762"/>
    <cellStyle name="好_07大连 3 2" xfId="1763"/>
    <cellStyle name="好_07临沂 3" xfId="1764"/>
    <cellStyle name="好_07临沂_2017-7.6" xfId="1765"/>
    <cellStyle name="好_09黑龙江" xfId="1766"/>
    <cellStyle name="好_1" xfId="1767"/>
    <cellStyle name="好_1 2" xfId="1768"/>
    <cellStyle name="好_1_财力性转移支付2010年预算参考数" xfId="1769"/>
    <cellStyle name="好_文体广播事业(按照总人口测算）—20080416_不含人员经费系数" xfId="1770"/>
    <cellStyle name="千位分隔[0] 2 2 2_2017.4.25转移10亿" xfId="1771"/>
    <cellStyle name="好_1110洱源县" xfId="1772"/>
    <cellStyle name="好_文体广播事业(按照总人口测算）—20080416_不含人员经费系数 2" xfId="1773"/>
    <cellStyle name="好_1110洱源县 2" xfId="1774"/>
    <cellStyle name="好_文体广播事业(按照总人口测算）—20080416_不含人员经费系数_财力性转移支付2010年预算参考数" xfId="1775"/>
    <cellStyle name="好_1110洱源县_财力性转移支付2010年预算参考数" xfId="1776"/>
    <cellStyle name="好_12滨州 2" xfId="1777"/>
    <cellStyle name="好_11大理" xfId="1778"/>
    <cellStyle name="好_11大理_财力性转移支付2010年预算参考数" xfId="1779"/>
    <cellStyle name="好_11大理_财力性转移支付2010年预算参考数 2" xfId="1780"/>
    <cellStyle name="好_12滨州" xfId="1781"/>
    <cellStyle name="好_14安徽_财力性转移支付2010年预算参考数" xfId="1782"/>
    <cellStyle name="好_14安徽_财力性转移支付2010年预算参考数 2" xfId="1783"/>
    <cellStyle name="好_2007年一般预算支出剔除" xfId="1784"/>
    <cellStyle name="好_2 2" xfId="1785"/>
    <cellStyle name="好_文体广播事业(按照总人口测算）—20080416_民生政策最低支出需求_财力性转移支付2010年预算参考数 2" xfId="1786"/>
    <cellStyle name="好_2_财力性转移支付2010年预算参考数" xfId="1787"/>
    <cellStyle name="好_2006年27重庆_财力性转移支付2010年预算参考数" xfId="1788"/>
    <cellStyle name="好_2_财力性转移支付2010年预算参考数 2" xfId="1789"/>
    <cellStyle name="好_2006年22湖南 2" xfId="1790"/>
    <cellStyle name="好_2006年22湖南_财力性转移支付2010年预算参考数 2" xfId="1791"/>
    <cellStyle name="好_2006年28四川" xfId="1792"/>
    <cellStyle name="好_2006年28四川 2" xfId="1793"/>
    <cellStyle name="好_2006年28四川_财力性转移支付2010年预算参考数" xfId="1794"/>
    <cellStyle name="好_2006年30云南" xfId="1795"/>
    <cellStyle name="好_2006年30云南 2" xfId="1796"/>
    <cellStyle name="好_成本差异系数_财力性转移支付2010年预算参考数" xfId="1797"/>
    <cellStyle name="好_县区合并测算20080423(按照各省比重）_不含人员经费系数" xfId="1798"/>
    <cellStyle name="好_2006年33甘肃 2" xfId="1799"/>
    <cellStyle name="好_2006年34青海" xfId="1800"/>
    <cellStyle name="好_2008年全省汇总收支计算表 2" xfId="1801"/>
    <cellStyle name="好_2006年34青海_财力性转移支付2010年预算参考数" xfId="1802"/>
    <cellStyle name="好_2006年34青海_财力性转移支付2010年预算参考数 2" xfId="1803"/>
    <cellStyle name="好_测算结果_财力性转移支付2010年预算参考数 2" xfId="1804"/>
    <cellStyle name="好_2006年全省财力计算表（中央、决算） 2" xfId="1805"/>
    <cellStyle name="好_2006年水利统计指标统计表 2" xfId="1806"/>
    <cellStyle name="好_2007年收支情况及2008年收支预计表(汇总表) 2" xfId="1807"/>
    <cellStyle name="好_2007年收支情况及2008年收支预计表(汇总表)_财力性转移支付2010年预算参考数" xfId="1808"/>
    <cellStyle name="好_2007年收支情况及2008年收支预计表(汇总表)_财力性转移支付2010年预算参考数 2" xfId="1809"/>
    <cellStyle name="好_2007年一般预算支出剔除 2" xfId="1810"/>
    <cellStyle name="好_测算结果汇总" xfId="1811"/>
    <cellStyle name="烹拳 [0]_ +Foil &amp; -FOIL &amp; PAPER" xfId="1812"/>
    <cellStyle name="好_2007一般预算支出口径剔除表" xfId="1813"/>
    <cellStyle name="好_2008计算资料（8月5）" xfId="1814"/>
    <cellStyle name="好_530629_2006年县级财政报表附表 2" xfId="1815"/>
    <cellStyle name="好_2008年全省汇总收支计算表" xfId="1816"/>
    <cellStyle name="好_2008年预计支出与2007年对比 2" xfId="1817"/>
    <cellStyle name="好_市辖区测算-新科目（20080626）_县市旗测算-新科目（含人口规模效应）_财力性转移支付2010年预算参考数 2" xfId="1818"/>
    <cellStyle name="好_2008年支出调整_财力性转移支付2010年预算参考数" xfId="1819"/>
    <cellStyle name="好_2016年省本级预算安排(1.22" xfId="1820"/>
    <cellStyle name="好_2017.12.13拨款数" xfId="1821"/>
    <cellStyle name="好_2017-12.31" xfId="1822"/>
    <cellStyle name="好_20河南" xfId="1823"/>
    <cellStyle name="好_20河南 2" xfId="1824"/>
    <cellStyle name="好_20河南_财力性转移支付2010年预算参考数 2" xfId="1825"/>
    <cellStyle name="好_22湖南" xfId="1826"/>
    <cellStyle name="好_县市旗测算-新科目（20080626）_不含人员经费系数 2" xfId="1827"/>
    <cellStyle name="好_教育(按照总人口测算）—20080416_财力性转移支付2010年预算参考数" xfId="1828"/>
    <cellStyle name="好_22湖南 2" xfId="1829"/>
    <cellStyle name="好_教育(按照总人口测算）—20080416_财力性转移支付2010年预算参考数 2" xfId="1830"/>
    <cellStyle name="好_22湖南 2 2" xfId="1831"/>
    <cellStyle name="好_22湖南_2017-7.6" xfId="1832"/>
    <cellStyle name="好_22湖南_财力性转移支付2010年预算参考数" xfId="1833"/>
    <cellStyle name="适中 2" xfId="1834"/>
    <cellStyle name="好_22湖南_财力性转移支付2010年预算参考数 2" xfId="1835"/>
    <cellStyle name="好_27重庆_财力性转移支付2010年预算参考数 2" xfId="1836"/>
    <cellStyle name="好_28四川_2017-7.6" xfId="1837"/>
    <cellStyle name="好_28四川_财力性转移支付2010年预算参考数" xfId="1838"/>
    <cellStyle name="着色 6 11" xfId="1839"/>
    <cellStyle name="好_28四川_财力性转移支付2010年预算参考数 2" xfId="1840"/>
    <cellStyle name="好_30云南" xfId="1841"/>
    <cellStyle name="好_30云南 2" xfId="1842"/>
    <cellStyle name="好_30云南_1" xfId="1843"/>
    <cellStyle name="好_30云南_1 2" xfId="1844"/>
    <cellStyle name="好_30云南_1_财力性转移支付2010年预算参考数 2" xfId="1845"/>
    <cellStyle name="好_33甘肃" xfId="1846"/>
    <cellStyle name="好_行政(燃修费)_不含人员经费系数_财力性转移支付2010年预算参考数" xfId="1847"/>
    <cellStyle name="好_33甘肃_2017-7.6" xfId="1848"/>
    <cellStyle name="好_34青海" xfId="1849"/>
    <cellStyle name="好_34青海 2" xfId="1850"/>
    <cellStyle name="好_其他部门(按照总人口测算）—20080416_不含人员经费系数 2" xfId="1851"/>
    <cellStyle name="好_34青海_1 2" xfId="1852"/>
    <cellStyle name="好_其他部门(按照总人口测算）—20080416_不含人员经费系数_财力性转移支付2010年预算参考数" xfId="1853"/>
    <cellStyle name="好_34青海_1_财力性转移支付2010年预算参考数" xfId="1854"/>
    <cellStyle name="好_其他部门(按照总人口测算）—20080416_不含人员经费系数_财力性转移支付2010年预算参考数 2" xfId="1855"/>
    <cellStyle name="好_34青海_1_财力性转移支付2010年预算参考数 2" xfId="1856"/>
    <cellStyle name="好_34青海_财力性转移支付2010年预算参考数 2" xfId="1857"/>
    <cellStyle name="好_530629_2006年县级财政报表附表" xfId="1858"/>
    <cellStyle name="好_5334_2006年迪庆县级财政报表附表" xfId="1859"/>
    <cellStyle name="好_5334_2006年迪庆县级财政报表附表 2" xfId="1860"/>
    <cellStyle name="好_Book1" xfId="1861"/>
    <cellStyle name="好_Book1_财力性转移支付2010年预算参考数 2" xfId="1862"/>
    <cellStyle name="好_Book2 2" xfId="1863"/>
    <cellStyle name="好_Book2_财力性转移支付2010年预算参考数" xfId="1864"/>
    <cellStyle name="好_gdp" xfId="1865"/>
    <cellStyle name="好_gdp 2" xfId="1866"/>
    <cellStyle name="着色 4 7" xfId="1867"/>
    <cellStyle name="好_安徽 缺口县区测算(地方填报)1 2" xfId="1868"/>
    <cellStyle name="千位分隔[0] 2 3 2 2" xfId="1869"/>
    <cellStyle name="好_安徽 缺口县区测算(地方填报)1_财力性转移支付2010年预算参考数" xfId="1870"/>
    <cellStyle name="好_县区合并测算20080423(按照各省比重）_不含人员经费系数_财力性转移支付2010年预算参考数 2" xfId="1871"/>
    <cellStyle name="好_安徽 缺口县区测算(地方填报)1_财力性转移支付2010年预算参考数 2" xfId="1872"/>
    <cellStyle name="好_拨款控制数" xfId="1873"/>
    <cellStyle name="好_不含人员经费系数" xfId="1874"/>
    <cellStyle name="好_不含人员经费系数 2" xfId="1875"/>
    <cellStyle name="好_县区合并测算20080421_民生政策最低支出需求_财力性转移支付2010年预算参考数" xfId="1876"/>
    <cellStyle name="好_财政供养人员_财力性转移支付2010年预算参考数" xfId="1877"/>
    <cellStyle name="好_财政供养人员_财力性转移支付2010年预算参考数 2" xfId="1878"/>
    <cellStyle name="好_测算结果" xfId="1879"/>
    <cellStyle name="好_测算结果汇总 2" xfId="1880"/>
    <cellStyle name="好_测算结果汇总_财力性转移支付2010年预算参考数" xfId="1881"/>
    <cellStyle name="好_缺口县区测算(财政部标准)" xfId="1882"/>
    <cellStyle name="好_成本差异系数（含人口规模）_财力性转移支付2010年预算参考数" xfId="1883"/>
    <cellStyle name="好_大连市" xfId="1884"/>
    <cellStyle name="好_大连市 3 2" xfId="1885"/>
    <cellStyle name="着色 5 5" xfId="1886"/>
    <cellStyle name="好_分析缺口率 2" xfId="1887"/>
    <cellStyle name="好_分析缺口率_财力性转移支付2010年预算参考数" xfId="1888"/>
    <cellStyle name="好_分县成本差异系数_不含人员经费系数_财力性转移支付2010年预算参考数" xfId="1889"/>
    <cellStyle name="好_分县成本差异系数_不含人员经费系数_财力性转移支付2010年预算参考数 2" xfId="1890"/>
    <cellStyle name="好_分县成本差异系数_财力性转移支付2010年预算参考数" xfId="1891"/>
    <cellStyle name="好_县区合并测算20080421_县市旗测算-新科目（含人口规模效应）_财力性转移支付2010年预算参考数 2" xfId="1892"/>
    <cellStyle name="小数" xfId="1893"/>
    <cellStyle name="好_分县成本差异系数_民生政策最低支出需求 2" xfId="1894"/>
    <cellStyle name="好_分县成本差异系数_民生政策最低支出需求_财力性转移支付2010年预算参考数" xfId="1895"/>
    <cellStyle name="好_卫生(按照总人口测算）—20080416_财力性转移支付2010年预算参考数 2" xfId="1896"/>
    <cellStyle name="好_附表_财力性转移支付2010年预算参考数" xfId="1897"/>
    <cellStyle name="好_附表_财力性转移支付2010年预算参考数 2" xfId="1898"/>
    <cellStyle name="好_行政公检法测算_财力性转移支付2010年预算参考数" xfId="1899"/>
    <cellStyle name="好_文体广播事业(按照总人口测算）—20080416_民生政策最低支出需求 2" xfId="1900"/>
    <cellStyle name="好_行政(燃修费)_不含人员经费系数" xfId="1901"/>
    <cellStyle name="好_行政(燃修费)_不含人员经费系数_财力性转移支付2010年预算参考数 2" xfId="1902"/>
    <cellStyle name="好_行政(燃修费)_财力性转移支付2010年预算参考数 2" xfId="1903"/>
    <cellStyle name="好_行政(燃修费)_民生政策最低支出需求" xfId="1904"/>
    <cellStyle name="好_行政（人员）_县市旗测算-新科目（含人口规模效应）" xfId="1905"/>
    <cellStyle name="好_行政(燃修费)_民生政策最低支出需求_财力性转移支付2010年预算参考数 2" xfId="1906"/>
    <cellStyle name="好_行政(燃修费)_县市旗测算-新科目（含人口规模效应）_财力性转移支付2010年预算参考数" xfId="1907"/>
    <cellStyle name="好_行政(燃修费)_县市旗测算-新科目（含人口规模效应）_财力性转移支付2010年预算参考数 2" xfId="1908"/>
    <cellStyle name="样式 1" xfId="1909"/>
    <cellStyle name="好_行政（人员）" xfId="1910"/>
    <cellStyle name="好_人员工资和公用经费3_财力性转移支付2010年预算参考数" xfId="1911"/>
    <cellStyle name="好_行政（人员）_不含人员经费系数_财力性转移支付2010年预算参考数 2" xfId="1912"/>
    <cellStyle name="好_行政（人员）_财力性转移支付2010年预算参考数 2" xfId="1913"/>
    <cellStyle name="好_行政（人员）_县市旗测算-新科目（含人口规模效应） 2" xfId="1914"/>
    <cellStyle name="着色 4 14" xfId="1915"/>
    <cellStyle name="好_行政（人员）_县市旗测算-新科目（含人口规模效应）_财力性转移支付2010年预算参考数" xfId="1916"/>
    <cellStyle name="好_行政公检法测算" xfId="1917"/>
    <cellStyle name="好_行政公检法测算_不含人员经费系数" xfId="1918"/>
    <cellStyle name="好_行政公检法测算_不含人员经费系数 2" xfId="1919"/>
    <cellStyle name="好_汇总" xfId="1920"/>
    <cellStyle name="好_行政公检法测算_不含人员经费系数_财力性转移支付2010年预算参考数" xfId="1921"/>
    <cellStyle name="好_汇总 2" xfId="1922"/>
    <cellStyle name="好_行政公检法测算_不含人员经费系数_财力性转移支付2010年预算参考数 2" xfId="1923"/>
    <cellStyle name="好_农林水和城市维护标准支出20080505－县区合计_民生政策最低支出需求 2" xfId="1924"/>
    <cellStyle name="好_行政公检法测算_民生政策最低支出需求" xfId="1925"/>
    <cellStyle name="好_市辖区测算-新科目（20080626）_不含人员经费系数_财力性转移支付2010年预算参考数" xfId="1926"/>
    <cellStyle name="好_行政公检法测算_民生政策最低支出需求 2" xfId="1927"/>
    <cellStyle name="好_加工表" xfId="1928"/>
    <cellStyle name="好_行政公检法测算_县市旗测算-新科目（含人口规模效应） 2" xfId="1929"/>
    <cellStyle name="好_行政公检法测算_县市旗测算-新科目（含人口规模效应）_财力性转移支付2010年预算参考数" xfId="1930"/>
    <cellStyle name="好_河南 缺口县区测算(地方填报)" xfId="1931"/>
    <cellStyle name="好_河南 缺口县区测算(地方填报) 2" xfId="1932"/>
    <cellStyle name="好_河南 缺口县区测算(地方填报)_财力性转移支付2010年预算参考数" xfId="1933"/>
    <cellStyle name="好_河南 缺口县区测算(地方填报)_财力性转移支付2010年预算参考数 2" xfId="1934"/>
    <cellStyle name="好_核定人数对比" xfId="1935"/>
    <cellStyle name="好_县市旗测算-新科目（20080626）_财力性转移支付2010年预算参考数 2" xfId="1936"/>
    <cellStyle name="好_核定人数对比 2" xfId="1937"/>
    <cellStyle name="好_核定人数对比_财力性转移支付2010年预算参考数" xfId="1938"/>
    <cellStyle name="好_核定人数对比_财力性转移支付2010年预算参考数 2" xfId="1939"/>
    <cellStyle name="好_核定人数下发表" xfId="1940"/>
    <cellStyle name="好_核定人数下发表 2" xfId="1941"/>
    <cellStyle name="好_汇总_财力性转移支付2010年预算参考数" xfId="1942"/>
    <cellStyle name="好_汇总表" xfId="1943"/>
    <cellStyle name="好_汇总表4" xfId="1944"/>
    <cellStyle name="好_汇总-县级财政报表附表" xfId="1945"/>
    <cellStyle name="着色 5 4" xfId="1946"/>
    <cellStyle name="好_汇总-县级财政报表附表 2" xfId="1947"/>
    <cellStyle name="好_教育(按照总人口测算）—20080416" xfId="1948"/>
    <cellStyle name="好_人员工资和公用经费2" xfId="1949"/>
    <cellStyle name="好_教育(按照总人口测算）—20080416 2" xfId="1950"/>
    <cellStyle name="好_教育(按照总人口测算）—20080416_不含人员经费系数 2" xfId="1951"/>
    <cellStyle name="好_教育(按照总人口测算）—20080416_县市旗测算-新科目（含人口规模效应）" xfId="1952"/>
    <cellStyle name="好_丽江汇总" xfId="1953"/>
    <cellStyle name="好_卫生(按照总人口测算）—20080416_不含人员经费系数_财力性转移支付2010年预算参考数" xfId="1954"/>
    <cellStyle name="好_民生政策最低支出需求" xfId="1955"/>
    <cellStyle name="好_平邑_财力性转移支付2010年预算参考数 2" xfId="1956"/>
    <cellStyle name="好_卫生(按照总人口测算）—20080416_不含人员经费系数_财力性转移支付2010年预算参考数 2" xfId="1957"/>
    <cellStyle name="好_民生政策最低支出需求 2" xfId="1958"/>
    <cellStyle name="好_农林水和城市维护标准支出20080505－县区合计_不含人员经费系数_财力性转移支付2010年预算参考数" xfId="1959"/>
    <cellStyle name="好_农林水和城市维护标准支出20080505－县区合计_不含人员经费系数_财力性转移支付2010年预算参考数 2" xfId="1960"/>
    <cellStyle name="好_农林水和城市维护标准支出20080505－县区合计_财力性转移支付2010年预算参考数 2" xfId="1961"/>
    <cellStyle name="好_农林水和城市维护标准支出20080505－县区合计_民生政策最低支出需求" xfId="1962"/>
    <cellStyle name="好_农林水和城市维护标准支出20080505－县区合计_民生政策最低支出需求_财力性转移支付2010年预算参考数" xfId="1963"/>
    <cellStyle name="好_农林水和城市维护标准支出20080505－县区合计_县市旗测算-新科目（含人口规模效应）_财力性转移支付2010年预算参考数 2" xfId="1964"/>
    <cellStyle name="好_平邑_2017-7.6" xfId="1965"/>
    <cellStyle name="好_其他部门(按照总人口测算）—20080416_县市旗测算-新科目（含人口规模效应） 2" xfId="1966"/>
    <cellStyle name="好_青海 缺口县区测算(地方填报) 2" xfId="1967"/>
    <cellStyle name="好_青海 缺口县区测算(地方填报)_财力性转移支付2010年预算参考数" xfId="1968"/>
    <cellStyle name="好_青海 缺口县区测算(地方填报)_财力性转移支付2010年预算参考数 2" xfId="1969"/>
    <cellStyle name="好_缺口县区测算" xfId="1970"/>
    <cellStyle name="好_缺口县区测算(按2007支出增长25%测算)_财力性转移支付2010年预算参考数" xfId="1971"/>
    <cellStyle name="好_缺口县区测算(按2007支出增长25%测算)_财力性转移支付2010年预算参考数 2" xfId="1972"/>
    <cellStyle name="好_缺口县区测算(按核定人数) 2" xfId="1973"/>
    <cellStyle name="好_缺口县区测算(按核定人数)_财力性转移支付2010年预算参考数" xfId="1974"/>
    <cellStyle name="好_人员工资和公用经费" xfId="1975"/>
    <cellStyle name="好_人员工资和公用经费_财力性转移支付2010年预算参考数 2" xfId="1976"/>
    <cellStyle name="好_人员工资和公用经费2 2" xfId="1977"/>
    <cellStyle name="好_人员工资和公用经费3" xfId="1978"/>
    <cellStyle name="好_山东省民生支出标准 2" xfId="1979"/>
    <cellStyle name="好_县区合并测算20080423(按照各省比重）_县市旗测算-新科目（含人口规模效应）_财力性转移支付2010年预算参考数" xfId="1980"/>
    <cellStyle name="好_山东省民生支出标准_财力性转移支付2010年预算参考数 2" xfId="1981"/>
    <cellStyle name="好_尚未列入预算" xfId="1982"/>
    <cellStyle name="好_市辖区测算20080510" xfId="1983"/>
    <cellStyle name="好_市辖区测算20080510_不含人员经费系数" xfId="1984"/>
    <cellStyle name="好_市辖区测算20080510_不含人员经费系数 2" xfId="1985"/>
    <cellStyle name="好_市辖区测算20080510_不含人员经费系数_财力性转移支付2010年预算参考数 2" xfId="1986"/>
    <cellStyle name="着色 4 13" xfId="1987"/>
    <cellStyle name="好_市辖区测算20080510_财力性转移支付2010年预算参考数" xfId="1988"/>
    <cellStyle name="好_市辖区测算20080510_民生政策最低支出需求" xfId="1989"/>
    <cellStyle name="好_市辖区测算20080510_民生政策最低支出需求 2" xfId="1990"/>
    <cellStyle name="好_市辖区测算20080510_民生政策最低支出需求_财力性转移支付2010年预算参考数 2" xfId="1991"/>
    <cellStyle name="好_同德" xfId="1992"/>
    <cellStyle name="好_市辖区测算20080510_县市旗测算-新科目（含人口规模效应）" xfId="1993"/>
    <cellStyle name="好_同德_财力性转移支付2010年预算参考数" xfId="1994"/>
    <cellStyle name="好_市辖区测算20080510_县市旗测算-新科目（含人口规模效应）_财力性转移支付2010年预算参考数" xfId="1995"/>
    <cellStyle name="好_同德_财力性转移支付2010年预算参考数 2" xfId="1996"/>
    <cellStyle name="好_市辖区测算20080510_县市旗测算-新科目（含人口规模效应）_财力性转移支付2010年预算参考数 2" xfId="1997"/>
    <cellStyle name="好_市辖区测算-新科目（20080626）_财力性转移支付2010年预算参考数 2" xfId="1998"/>
    <cellStyle name="好_市辖区测算-新科目（20080626）_民生政策最低支出需求_财力性转移支付2010年预算参考数" xfId="1999"/>
    <cellStyle name="好_市辖区测算-新科目（20080626）_民生政策最低支出需求_财力性转移支付2010年预算参考数 2" xfId="2000"/>
    <cellStyle name="好_县市旗测算-新科目（20080627）" xfId="2001"/>
    <cellStyle name="好_市辖区测算-新科目（20080626）_县市旗测算-新科目（含人口规模效应）" xfId="2002"/>
    <cellStyle name="好_县市旗测算-新科目（20080627） 2" xfId="2003"/>
    <cellStyle name="好_市辖区测算-新科目（20080626）_县市旗测算-新科目（含人口规模效应） 2" xfId="2004"/>
    <cellStyle name="好_危改资金测算_财力性转移支付2010年预算参考数" xfId="2005"/>
    <cellStyle name="好_危改资金测算_财力性转移支付2010年预算参考数 2" xfId="2006"/>
    <cellStyle name="好_卫生(按照总人口测算）—20080416 2" xfId="2007"/>
    <cellStyle name="好_卫生(按照总人口测算）—20080416_不含人员经费系数" xfId="2008"/>
    <cellStyle name="好_卫生(按照总人口测算）—20080416_民生政策最低支出需求" xfId="2009"/>
    <cellStyle name="好_卫生(按照总人口测算）—20080416_民生政策最低支出需求 2" xfId="2010"/>
    <cellStyle name="好_卫生(按照总人口测算）—20080416_民生政策最低支出需求_财力性转移支付2010年预算参考数" xfId="2011"/>
    <cellStyle name="好_卫生(按照总人口测算）—20080416_民生政策最低支出需求_财力性转移支付2010年预算参考数 2" xfId="2012"/>
    <cellStyle name="好_卫生(按照总人口测算）—20080416_县市旗测算-新科目（含人口规模效应）" xfId="2013"/>
    <cellStyle name="好_卫生(按照总人口测算）—20080416_县市旗测算-新科目（含人口规模效应）_财力性转移支付2010年预算参考数" xfId="2014"/>
    <cellStyle name="好_文体广播事业(按照总人口测算）—20080416" xfId="2015"/>
    <cellStyle name="好_文体广播事业(按照总人口测算）—20080416 2" xfId="2016"/>
    <cellStyle name="好_文体广播事业(按照总人口测算）—20080416_财力性转移支付2010年预算参考数 2" xfId="2017"/>
    <cellStyle name="好_文体广播事业(按照总人口测算）—20080416_民生政策最低支出需求_财力性转移支付2010年预算参考数" xfId="2018"/>
    <cellStyle name="好_文体广播事业(按照总人口测算）—20080416_县市旗测算-新科目（含人口规模效应）_财力性转移支付2010年预算参考数" xfId="2019"/>
    <cellStyle name="好_文体广播事业(按照总人口测算）—20080416_县市旗测算-新科目（含人口规模效应）_财力性转移支付2010年预算参考数 2" xfId="2020"/>
    <cellStyle name="好_县区合并测算20080421 2" xfId="2021"/>
    <cellStyle name="好_县区合并测算20080421_不含人员经费系数_财力性转移支付2010年预算参考数" xfId="2022"/>
    <cellStyle name="好_县区合并测算20080421_不含人员经费系数_财力性转移支付2010年预算参考数 2" xfId="2023"/>
    <cellStyle name="好_县区合并测算20080421_民生政策最低支出需求" xfId="2024"/>
    <cellStyle name="好_县区合并测算20080421_县市旗测算-新科目（含人口规模效应）" xfId="2025"/>
    <cellStyle name="好_县区合并测算20080421_县市旗测算-新科目（含人口规模效应） 2" xfId="2026"/>
    <cellStyle name="好_县区合并测算20080423(按照各省比重）" xfId="2027"/>
    <cellStyle name="好_县区合并测算20080423(按照各省比重） 2" xfId="2028"/>
    <cellStyle name="好_县区合并测算20080423(按照各省比重）_不含人员经费系数_财力性转移支付2010年预算参考数" xfId="2029"/>
    <cellStyle name="好_县区合并测算20080423(按照各省比重）_财力性转移支付2010年预算参考数" xfId="2030"/>
    <cellStyle name="好_县区合并测算20080423(按照各省比重）_财力性转移支付2010年预算参考数 2" xfId="2031"/>
    <cellStyle name="好_县区合并测算20080423(按照各省比重）_民生政策最低支出需求 2" xfId="2032"/>
    <cellStyle name="好_县区合并测算20080423(按照各省比重）_民生政策最低支出需求_财力性转移支付2010年预算参考数" xfId="2033"/>
    <cellStyle name="好_县区合并测算20080423(按照各省比重）_县市旗测算-新科目（含人口规模效应）_财力性转移支付2010年预算参考数 2" xfId="2034"/>
    <cellStyle name="好_县市旗测算20080508_民生政策最低支出需求 2" xfId="2035"/>
    <cellStyle name="好_县市旗测算20080508_民生政策最低支出需求_财力性转移支付2010年预算参考数" xfId="2036"/>
    <cellStyle name="好_县市旗测算20080508_民生政策最低支出需求_财力性转移支付2010年预算参考数 2" xfId="2037"/>
    <cellStyle name="好_县市旗测算20080508_县市旗测算-新科目（含人口规模效应）_财力性转移支付2010年预算参考数" xfId="2038"/>
    <cellStyle name="好_县市旗测算-新科目（20080626）" xfId="2039"/>
    <cellStyle name="好_县市旗测算-新科目（20080626） 2" xfId="2040"/>
    <cellStyle name="好_县市旗测算-新科目（20080626）_不含人员经费系数" xfId="2041"/>
    <cellStyle name="好_县市旗测算-新科目（20080626）_不含人员经费系数_财力性转移支付2010年预算参考数 2" xfId="2042"/>
    <cellStyle name="好_县市旗测算-新科目（20080626）_民生政策最低支出需求 2" xfId="2043"/>
    <cellStyle name="好_县市旗测算-新科目（20080626）_民生政策最低支出需求_财力性转移支付2010年预算参考数" xfId="2044"/>
    <cellStyle name="好_县市旗测算-新科目（20080626）_民生政策最低支出需求_财力性转移支付2010年预算参考数 2" xfId="2045"/>
    <cellStyle name="好_县市旗测算-新科目（20080626）_县市旗测算-新科目（含人口规模效应）" xfId="2046"/>
    <cellStyle name="好_县市旗测算-新科目（20080626）_县市旗测算-新科目（含人口规模效应）_财力性转移支付2010年预算参考数" xfId="2047"/>
    <cellStyle name="好_县市旗测算-新科目（20080626）_县市旗测算-新科目（含人口规模效应）_财力性转移支付2010年预算参考数 2" xfId="2048"/>
    <cellStyle name="着色 5 9" xfId="2049"/>
    <cellStyle name="好_县市旗测算-新科目（20080627）_财力性转移支付2010年预算参考数" xfId="2050"/>
    <cellStyle name="好_县市旗测算-新科目（20080627）_财力性转移支付2010年预算参考数 2" xfId="2051"/>
    <cellStyle name="好_县市旗测算-新科目（20080627）_民生政策最低支出需求" xfId="2052"/>
    <cellStyle name="好_县市旗测算-新科目（20080627）_民生政策最低支出需求 2" xfId="2053"/>
    <cellStyle name="好_县市旗测算-新科目（20080627）_民生政策最低支出需求_财力性转移支付2010年预算参考数 2" xfId="2054"/>
    <cellStyle name="好_县市旗测算-新科目（20080627）_县市旗测算-新科目（含人口规模效应）" xfId="2055"/>
    <cellStyle name="好_县市旗测算-新科目（20080627）_县市旗测算-新科目（含人口规模效应） 2" xfId="2056"/>
    <cellStyle name="好_县市旗测算-新科目（20080627）_县市旗测算-新科目（含人口规模效应）_财力性转移支付2010年预算参考数" xfId="2057"/>
    <cellStyle name="好_县市旗测算-新科目（20080627）_县市旗测算-新科目（含人口规模效应）_财力性转移支付2010年预算参考数 2" xfId="2058"/>
    <cellStyle name="好_云南 缺口县区测算(地方填报)" xfId="2059"/>
    <cellStyle name="好_云南 缺口县区测算(地方填报) 2" xfId="2060"/>
    <cellStyle name="好_云南 缺口县区测算(地方填报)_财力性转移支付2010年预算参考数" xfId="2061"/>
    <cellStyle name="好_云南 缺口县区测算(地方填报)_财力性转移支付2010年预算参考数 2" xfId="2062"/>
    <cellStyle name="好_云南省2008年转移支付测算——州市本级考核部分及政策性测算" xfId="2063"/>
    <cellStyle name="好_云南省2008年转移支付测算——州市本级考核部分及政策性测算 2" xfId="2064"/>
    <cellStyle name="好_云南省2008年转移支付测算——州市本级考核部分及政策性测算_财力性转移支付2010年预算参考数 2" xfId="2065"/>
    <cellStyle name="好_债券转贷额度表_6.21（发文用表）1" xfId="2066"/>
    <cellStyle name="好_自行调整差异系数顺序 2" xfId="2067"/>
    <cellStyle name="好_总人口" xfId="2068"/>
    <cellStyle name="好_总人口 2" xfId="2069"/>
    <cellStyle name="后继超级链接 3" xfId="2070"/>
    <cellStyle name="后继超级链接 3 2" xfId="2071"/>
    <cellStyle name="后继超链接" xfId="2072"/>
    <cellStyle name="后继超链接 2" xfId="2073"/>
    <cellStyle name="后继超链接 2 2" xfId="2074"/>
    <cellStyle name="货币 2" xfId="2075"/>
    <cellStyle name="计算 2" xfId="2076"/>
    <cellStyle name="检查单元格 2" xfId="2077"/>
    <cellStyle name="解释性文本 2" xfId="2078"/>
    <cellStyle name="链接单元格 2" xfId="2079"/>
    <cellStyle name="霓付 [0]_ +Foil &amp; -FOIL &amp; PAPER" xfId="2080"/>
    <cellStyle name="霓付_ +Foil &amp; -FOIL &amp; PAPER" xfId="2081"/>
    <cellStyle name="烹拳_ +Foil &amp; -FOIL &amp; PAPER" xfId="2082"/>
    <cellStyle name="普通_ 白土" xfId="2083"/>
    <cellStyle name="千分位[0]_ 白土" xfId="2084"/>
    <cellStyle name="千分位_ 白土" xfId="2085"/>
    <cellStyle name="千位分隔 2" xfId="2086"/>
    <cellStyle name="千位分隔 2 2" xfId="2087"/>
    <cellStyle name="千位分隔 2 3" xfId="2088"/>
    <cellStyle name="千位分隔[0] 2 2 3" xfId="2089"/>
    <cellStyle name="千位分隔[0] 2 2 3 2" xfId="2090"/>
    <cellStyle name="千位分隔[0] 2 2 3_2017.4.25转移10亿" xfId="2091"/>
    <cellStyle name="千位分隔[0] 2 2_2017.4.25转移10亿" xfId="2092"/>
    <cellStyle name="千位分隔[0] 2 3" xfId="2093"/>
    <cellStyle name="千位分隔[0] 2 3 3 2" xfId="2094"/>
    <cellStyle name="千位分隔[0] 2 3 3_2017.4.25转移10亿" xfId="2095"/>
    <cellStyle name="千位分隔[0] 2 3_2017.4.25转移10亿" xfId="2096"/>
    <cellStyle name="千位分隔[0] 2 4" xfId="2097"/>
    <cellStyle name="千位分隔[0] 2 4_2017.4.25转移10亿" xfId="2098"/>
    <cellStyle name="千位分隔[0] 2 5" xfId="2099"/>
    <cellStyle name="千位分隔[0] 2 5 2" xfId="2100"/>
    <cellStyle name="千位分隔[0] 2_2017.4.25转移10亿" xfId="2101"/>
    <cellStyle name="千位分隔[0] 3" xfId="2102"/>
    <cellStyle name="千位分隔[0] 3 2" xfId="2103"/>
    <cellStyle name="千位分隔[0] 3 2 2" xfId="2104"/>
    <cellStyle name="千位分隔[0] 3 2_2017.4.25转移10亿" xfId="2105"/>
    <cellStyle name="千位分隔[0] 3 3" xfId="2106"/>
    <cellStyle name="着色 3 10" xfId="2107"/>
    <cellStyle name="千位分隔[0] 3 3 2" xfId="2108"/>
    <cellStyle name="千位分隔[0] 3 3_2017.4.25转移10亿" xfId="2109"/>
    <cellStyle name="千位分隔[0] 3 4" xfId="2110"/>
    <cellStyle name="千位分隔[0] 3 4 2" xfId="2111"/>
    <cellStyle name="千位分隔[0] 3_2017.4.25转移10亿" xfId="2112"/>
    <cellStyle name="千位分隔[0] 4 2" xfId="2113"/>
    <cellStyle name="千位分隔[0] 4 2 2" xfId="2114"/>
    <cellStyle name="千位分隔[0] 4 2_2017.4.25转移10亿" xfId="2115"/>
    <cellStyle name="千位分隔[0] 4 3" xfId="2116"/>
    <cellStyle name="千位分隔[0] 4 3 2" xfId="2117"/>
    <cellStyle name="千位分隔[0] 4 3_2017.4.25转移10亿" xfId="2118"/>
    <cellStyle name="千位分隔[0] 4_2017.4.25转移10亿" xfId="2119"/>
    <cellStyle name="千位分隔[0] 5" xfId="2120"/>
    <cellStyle name="千位分季_新建 Microsoft Excel 工作表" xfId="2121"/>
    <cellStyle name="钎霖_4岿角利" xfId="2122"/>
    <cellStyle name="强调 1" xfId="2123"/>
    <cellStyle name="强调 1 2" xfId="2124"/>
    <cellStyle name="强调 1 2 2" xfId="2125"/>
    <cellStyle name="强调 2" xfId="2126"/>
    <cellStyle name="强调 2 2" xfId="2127"/>
    <cellStyle name="强调 2 2 2" xfId="2128"/>
    <cellStyle name="强调 3" xfId="2129"/>
    <cellStyle name="强调 3 2" xfId="2130"/>
    <cellStyle name="强调 3 2 2" xfId="2131"/>
    <cellStyle name="强调 3_2017-7.6" xfId="2132"/>
    <cellStyle name="强调文字颜色 2 2" xfId="2133"/>
    <cellStyle name="强调文字颜色 3 2" xfId="2134"/>
    <cellStyle name="强调文字颜色 4 2" xfId="2135"/>
    <cellStyle name="输出 2" xfId="2136"/>
    <cellStyle name="数字" xfId="2137"/>
    <cellStyle name="数字 2" xfId="2138"/>
    <cellStyle name="数字 2 2" xfId="2139"/>
    <cellStyle name="数字 2_2017-12.12" xfId="2140"/>
    <cellStyle name="数字 3" xfId="2141"/>
    <cellStyle name="数字 3_2017-12.12" xfId="2142"/>
    <cellStyle name="数字 4" xfId="2143"/>
    <cellStyle name="数字 4 2" xfId="2144"/>
    <cellStyle name="数字_2017-7.6" xfId="2145"/>
    <cellStyle name="未定义" xfId="2146"/>
    <cellStyle name="小数 2" xfId="2147"/>
    <cellStyle name="小数 2 2" xfId="2148"/>
    <cellStyle name="小数 2_2017-12.12" xfId="2149"/>
    <cellStyle name="小数 3" xfId="2150"/>
    <cellStyle name="小数 3 2" xfId="2151"/>
    <cellStyle name="小数 4" xfId="2152"/>
    <cellStyle name="小数 4 2" xfId="2153"/>
    <cellStyle name="样式 1 2" xfId="2154"/>
    <cellStyle name="样式 1_2017-7.6" xfId="2155"/>
    <cellStyle name="着色 1 10" xfId="2156"/>
    <cellStyle name="着色 1 11" xfId="2157"/>
    <cellStyle name="着色 1 12" xfId="2158"/>
    <cellStyle name="着色 1 13" xfId="2159"/>
    <cellStyle name="着色 1 15" xfId="2160"/>
    <cellStyle name="着色 1 16" xfId="2161"/>
    <cellStyle name="着色 1 17" xfId="2162"/>
    <cellStyle name="着色 1 3" xfId="2163"/>
    <cellStyle name="着色 1 4" xfId="2164"/>
    <cellStyle name="着色 1 5" xfId="2165"/>
    <cellStyle name="着色 1 6" xfId="2166"/>
    <cellStyle name="着色 1 7" xfId="2167"/>
    <cellStyle name="着色 1 9" xfId="2168"/>
    <cellStyle name="着色 2 10" xfId="2169"/>
    <cellStyle name="着色 2 12" xfId="2170"/>
    <cellStyle name="着色 2 13" xfId="2171"/>
    <cellStyle name="着色 2 14" xfId="2172"/>
    <cellStyle name="着色 2 16" xfId="2173"/>
    <cellStyle name="着色 2 17" xfId="2174"/>
    <cellStyle name="着色 2 2" xfId="2175"/>
    <cellStyle name="着色 2 5" xfId="2176"/>
    <cellStyle name="着色 2 7" xfId="2177"/>
    <cellStyle name="着色 2 8" xfId="2178"/>
    <cellStyle name="着色 2 9" xfId="2179"/>
    <cellStyle name="着色 3" xfId="2180"/>
    <cellStyle name="着色 3 11" xfId="2181"/>
    <cellStyle name="着色 3 12" xfId="2182"/>
    <cellStyle name="着色 3 13" xfId="2183"/>
    <cellStyle name="着色 3 14" xfId="2184"/>
    <cellStyle name="着色 3 15" xfId="2185"/>
    <cellStyle name="着色 3 16" xfId="2186"/>
    <cellStyle name="着色 3 17" xfId="2187"/>
    <cellStyle name="着色 3 18" xfId="2188"/>
    <cellStyle name="着色 3 2" xfId="2189"/>
    <cellStyle name="着色 3 3" xfId="2190"/>
    <cellStyle name="着色 3 4" xfId="2191"/>
    <cellStyle name="着色 3 5" xfId="2192"/>
    <cellStyle name="着色 3 6" xfId="2193"/>
    <cellStyle name="着色 3 7" xfId="2194"/>
    <cellStyle name="着色 3 8" xfId="2195"/>
    <cellStyle name="着色 3 9" xfId="2196"/>
    <cellStyle name="着色 4" xfId="2197"/>
    <cellStyle name="着色 4 10" xfId="2198"/>
    <cellStyle name="着色 4 15" xfId="2199"/>
    <cellStyle name="着色 4 16" xfId="2200"/>
    <cellStyle name="着色 4 18" xfId="2201"/>
    <cellStyle name="着色 4 2" xfId="2202"/>
    <cellStyle name="着色 4 3" xfId="2203"/>
    <cellStyle name="着色 4 4" xfId="2204"/>
    <cellStyle name="着色 4 6" xfId="2205"/>
    <cellStyle name="着色 4 8" xfId="2206"/>
    <cellStyle name="着色 4 9" xfId="2207"/>
    <cellStyle name="着色 5" xfId="2208"/>
    <cellStyle name="着色 5 10" xfId="2209"/>
    <cellStyle name="着色 5 11" xfId="2210"/>
    <cellStyle name="着色 5 12" xfId="2211"/>
    <cellStyle name="着色 5 13" xfId="2212"/>
    <cellStyle name="着色 5 14" xfId="2213"/>
    <cellStyle name="着色 5 15" xfId="2214"/>
    <cellStyle name="着色 5 16" xfId="2215"/>
    <cellStyle name="着色 5 17" xfId="2216"/>
    <cellStyle name="着色 5 18" xfId="2217"/>
    <cellStyle name="着色 5 2" xfId="2218"/>
    <cellStyle name="着色 5 6" xfId="2219"/>
    <cellStyle name="着色 5 7" xfId="2220"/>
    <cellStyle name="着色 6" xfId="2221"/>
    <cellStyle name="着色 6 10" xfId="2222"/>
    <cellStyle name="着色 6 12" xfId="2223"/>
    <cellStyle name="着色 6 13" xfId="2224"/>
    <cellStyle name="着色 6 14" xfId="2225"/>
    <cellStyle name="着色 6 16" xfId="2226"/>
    <cellStyle name="着色 6 17" xfId="2227"/>
    <cellStyle name="着色 6 18" xfId="2228"/>
    <cellStyle name="着色 6 5" xfId="2229"/>
    <cellStyle name="着色 6 6" xfId="2230"/>
    <cellStyle name="着色 6 7" xfId="2231"/>
    <cellStyle name="着色 6 8" xfId="2232"/>
    <cellStyle name="콤마_BOILER-CO1" xfId="2233"/>
    <cellStyle name="통화 [0]_BOILER-CO1" xfId="2234"/>
    <cellStyle name="표준_0N-HANDLING " xfId="223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enovo\AppData\Local\Microsoft\Windows\INetCache\IE\00CG0MGL\&#39044;&#31639;&#33609;&#26696;\&#38889;&#23569;&#21326;\&#24037;&#20316;&#25991;&#20214;&#22841;\2016&#24180;\2016&#24180;1&#26376;25&#26085;&#20154;&#20195;&#20250;\2016&#24180;&#20154;&#20195;&#20250;&#22235;&#26412;&#39044;&#31639;\&#20154;&#20195;&#20250;&#34920;&#26684;\&#65288;2015&#24180;12&#26376;25&#26085;&#25253;&#36865;&#65289;&#65288;&#36130;&#39044;&#12304;2015&#12305;218&#21495;&#65289;--&#35831;&#20197;&#27492;&#20026;&#20934;--2015-12-22\2016&#24180;&#39044;&#31639;&#34920;&#26684;&#65288;12.25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0&#24180;&#25991;&#20214;\&#34920;&#26684;&#32479;&#35745;\2021&#24180;&#25919;&#24220;&#39044;&#31639;&#65288;&#33609;&#26696;&#65289;\&#20154;&#22823;&#22635;&#25253;\&#39044;&#31639;&#33609;&#26696;\&#38889;&#23569;&#21326;\&#24037;&#20316;&#25991;&#20214;&#22841;\2016&#24180;\2016&#24180;1&#26376;25&#26085;&#20154;&#20195;&#20250;\2016&#24180;&#20154;&#20195;&#20250;&#22235;&#26412;&#39044;&#31639;\&#20154;&#20195;&#20250;&#34920;&#26684;\&#65288;2015&#24180;12&#26376;25&#26085;&#25253;&#36865;&#65289;&#65288;&#36130;&#39044;&#12304;2015&#12305;218&#21495;&#65289;--&#35831;&#20197;&#27492;&#20026;&#20934;--2015-12-22\2016&#24180;&#39044;&#31639;&#34920;&#26684;&#65288;12.25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showZeros="0" view="pageBreakPreview" zoomScale="115" zoomScaleNormal="175" workbookViewId="0">
      <selection activeCell="G23" sqref="G23"/>
    </sheetView>
  </sheetViews>
  <sheetFormatPr defaultColWidth="9" defaultRowHeight="15.6" outlineLevelCol="5"/>
  <cols>
    <col min="1" max="1" width="23.6944444444444" style="464" customWidth="1"/>
    <col min="2" max="4" width="12.5" style="72" customWidth="1"/>
    <col min="5" max="5" width="12.5" style="491" customWidth="1"/>
    <col min="6" max="16384" width="9" style="184"/>
  </cols>
  <sheetData>
    <row r="1" s="184" customFormat="1" ht="16.5" customHeight="1" spans="1:6">
      <c r="A1" s="466" t="s">
        <v>0</v>
      </c>
      <c r="B1" s="72"/>
      <c r="C1" s="72"/>
      <c r="D1" s="72"/>
      <c r="E1" s="491"/>
    </row>
    <row r="2" s="184" customFormat="1" ht="26.25" customHeight="1" spans="1:6">
      <c r="A2" s="468" t="s">
        <v>1</v>
      </c>
      <c r="B2" s="468"/>
      <c r="C2" s="468"/>
      <c r="D2" s="468"/>
      <c r="E2" s="468"/>
    </row>
    <row r="3" s="184" customFormat="1" ht="16.5" customHeight="1" spans="1:6">
      <c r="A3" s="470"/>
      <c r="B3" s="471"/>
      <c r="C3" s="471"/>
      <c r="D3" s="471"/>
      <c r="E3" s="492" t="s">
        <v>2</v>
      </c>
    </row>
    <row r="4" s="184" customFormat="1" ht="26.25" customHeight="1" spans="1:6">
      <c r="A4" s="472" t="s">
        <v>3</v>
      </c>
      <c r="B4" s="43" t="s">
        <v>4</v>
      </c>
      <c r="C4" s="43" t="s">
        <v>5</v>
      </c>
      <c r="D4" s="43" t="s">
        <v>6</v>
      </c>
      <c r="E4" s="493" t="s">
        <v>7</v>
      </c>
    </row>
    <row r="5" s="184" customFormat="1" ht="16.5" customHeight="1" spans="1:6">
      <c r="A5" s="494" t="s">
        <v>8</v>
      </c>
      <c r="B5" s="495">
        <f>B6+B7+B8+B9+B10+B11+B12+B14+B13+B15+B16+B17+B18+B19+B20+B21</f>
        <v>49789</v>
      </c>
      <c r="C5" s="495">
        <v>48340</v>
      </c>
      <c r="D5" s="495">
        <v>51724</v>
      </c>
      <c r="E5" s="496">
        <f>(D5/C5-1)</f>
        <v>0.07</v>
      </c>
    </row>
    <row r="6" s="184" customFormat="1" ht="16.5" customHeight="1" spans="1:6">
      <c r="A6" s="497" t="s">
        <v>9</v>
      </c>
      <c r="B6" s="495">
        <v>14914</v>
      </c>
      <c r="C6" s="495">
        <v>13086</v>
      </c>
      <c r="D6" s="495">
        <v>14115</v>
      </c>
      <c r="E6" s="496">
        <f t="shared" ref="E6:E32" si="0">(D6/C6-1)</f>
        <v>0.08</v>
      </c>
    </row>
    <row r="7" s="184" customFormat="1" ht="16.5" customHeight="1" spans="1:6">
      <c r="A7" s="497" t="s">
        <v>10</v>
      </c>
      <c r="B7" s="495">
        <v>4078</v>
      </c>
      <c r="C7" s="495">
        <v>5923</v>
      </c>
      <c r="D7" s="495">
        <v>6338</v>
      </c>
      <c r="E7" s="496">
        <f t="shared" si="0"/>
        <v>0.07</v>
      </c>
    </row>
    <row r="8" s="184" customFormat="1" ht="16.5" customHeight="1" spans="1:6">
      <c r="A8" s="497" t="s">
        <v>11</v>
      </c>
      <c r="B8" s="495"/>
      <c r="C8" s="495"/>
      <c r="D8" s="495"/>
      <c r="E8" s="496"/>
      <c r="F8" s="68"/>
    </row>
    <row r="9" s="184" customFormat="1" ht="16.5" customHeight="1" spans="1:6">
      <c r="A9" s="497" t="s">
        <v>12</v>
      </c>
      <c r="B9" s="495">
        <v>4965</v>
      </c>
      <c r="C9" s="495">
        <v>5268</v>
      </c>
      <c r="D9" s="495">
        <v>5636</v>
      </c>
      <c r="E9" s="496">
        <f t="shared" si="0"/>
        <v>0.07</v>
      </c>
    </row>
    <row r="10" s="184" customFormat="1" ht="16.5" customHeight="1" spans="1:6">
      <c r="A10" s="497" t="s">
        <v>13</v>
      </c>
      <c r="B10" s="495"/>
      <c r="C10" s="495"/>
      <c r="D10" s="495"/>
      <c r="E10" s="496"/>
    </row>
    <row r="11" s="184" customFormat="1" ht="16.5" customHeight="1" spans="1:6">
      <c r="A11" s="497" t="s">
        <v>14</v>
      </c>
      <c r="B11" s="495">
        <v>5878</v>
      </c>
      <c r="C11" s="495">
        <v>5539</v>
      </c>
      <c r="D11" s="495">
        <v>5927</v>
      </c>
      <c r="E11" s="496">
        <f t="shared" si="0"/>
        <v>0.07</v>
      </c>
    </row>
    <row r="12" s="184" customFormat="1" ht="16.5" customHeight="1" spans="1:6">
      <c r="A12" s="497" t="s">
        <v>15</v>
      </c>
      <c r="B12" s="495">
        <v>3923</v>
      </c>
      <c r="C12" s="495">
        <v>3684</v>
      </c>
      <c r="D12" s="495">
        <v>3942</v>
      </c>
      <c r="E12" s="496">
        <f t="shared" si="0"/>
        <v>0.07</v>
      </c>
    </row>
    <row r="13" s="184" customFormat="1" ht="16.5" customHeight="1" spans="1:6">
      <c r="A13" s="497" t="s">
        <v>16</v>
      </c>
      <c r="B13" s="495">
        <v>1172</v>
      </c>
      <c r="C13" s="495">
        <v>1217</v>
      </c>
      <c r="D13" s="495">
        <v>1302</v>
      </c>
      <c r="E13" s="496">
        <f t="shared" si="0"/>
        <v>0.07</v>
      </c>
    </row>
    <row r="14" s="184" customFormat="1" ht="16.5" customHeight="1" spans="1:6">
      <c r="A14" s="497" t="s">
        <v>17</v>
      </c>
      <c r="B14" s="495">
        <v>1243</v>
      </c>
      <c r="C14" s="495">
        <v>1524</v>
      </c>
      <c r="D14" s="495">
        <v>1630</v>
      </c>
      <c r="E14" s="496">
        <f t="shared" si="0"/>
        <v>0.07</v>
      </c>
    </row>
    <row r="15" s="184" customFormat="1" ht="16.5" customHeight="1" spans="1:6">
      <c r="A15" s="497" t="s">
        <v>18</v>
      </c>
      <c r="B15" s="495">
        <v>1967</v>
      </c>
      <c r="C15" s="495">
        <v>818</v>
      </c>
      <c r="D15" s="495">
        <v>875</v>
      </c>
      <c r="E15" s="496">
        <f t="shared" si="0"/>
        <v>0.07</v>
      </c>
    </row>
    <row r="16" s="184" customFormat="1" ht="16.5" customHeight="1" spans="1:6">
      <c r="A16" s="497" t="s">
        <v>19</v>
      </c>
      <c r="B16" s="495">
        <v>6043</v>
      </c>
      <c r="C16" s="495">
        <v>5722</v>
      </c>
      <c r="D16" s="495">
        <v>6123</v>
      </c>
      <c r="E16" s="496">
        <f t="shared" si="0"/>
        <v>0.07</v>
      </c>
    </row>
    <row r="17" s="184" customFormat="1" ht="16.5" customHeight="1" spans="1:5">
      <c r="A17" s="497" t="s">
        <v>20</v>
      </c>
      <c r="B17" s="495">
        <v>119</v>
      </c>
      <c r="C17" s="495">
        <v>115</v>
      </c>
      <c r="D17" s="495">
        <v>123</v>
      </c>
      <c r="E17" s="496">
        <f t="shared" si="0"/>
        <v>0.07</v>
      </c>
    </row>
    <row r="18" s="184" customFormat="1" ht="16.5" customHeight="1" spans="1:5">
      <c r="A18" s="497" t="s">
        <v>21</v>
      </c>
      <c r="B18" s="495">
        <v>5350</v>
      </c>
      <c r="C18" s="495">
        <v>5304</v>
      </c>
      <c r="D18" s="495">
        <v>5675</v>
      </c>
      <c r="E18" s="496">
        <f t="shared" si="0"/>
        <v>0.07</v>
      </c>
    </row>
    <row r="19" s="184" customFormat="1" ht="16.5" customHeight="1" spans="1:5">
      <c r="A19" s="497" t="s">
        <v>22</v>
      </c>
      <c r="B19" s="495"/>
      <c r="C19" s="495"/>
      <c r="D19" s="495"/>
      <c r="E19" s="496"/>
    </row>
    <row r="20" s="184" customFormat="1" ht="16.5" customHeight="1" spans="1:5">
      <c r="A20" s="497" t="s">
        <v>23</v>
      </c>
      <c r="B20" s="495">
        <v>46</v>
      </c>
      <c r="C20" s="495">
        <v>35</v>
      </c>
      <c r="D20" s="495">
        <v>38</v>
      </c>
      <c r="E20" s="496">
        <f t="shared" si="0"/>
        <v>0.09</v>
      </c>
    </row>
    <row r="21" s="184" customFormat="1" ht="16.5" customHeight="1" spans="1:5">
      <c r="A21" s="497" t="s">
        <v>24</v>
      </c>
      <c r="B21" s="495">
        <v>91</v>
      </c>
      <c r="C21" s="495">
        <v>105</v>
      </c>
      <c r="D21" s="495"/>
      <c r="E21" s="496"/>
    </row>
    <row r="22" s="184" customFormat="1" ht="16.5" customHeight="1" spans="1:5">
      <c r="A22" s="494" t="s">
        <v>25</v>
      </c>
      <c r="B22" s="495">
        <f>B23+B24+B25+B26+B27+B28+B29+B30</f>
        <v>6851</v>
      </c>
      <c r="C22" s="495">
        <v>11022</v>
      </c>
      <c r="D22" s="495">
        <v>11793</v>
      </c>
      <c r="E22" s="496">
        <f t="shared" si="0"/>
        <v>0.07</v>
      </c>
    </row>
    <row r="23" s="184" customFormat="1" ht="16.5" customHeight="1" spans="1:5">
      <c r="A23" s="497" t="s">
        <v>26</v>
      </c>
      <c r="B23" s="495">
        <v>3692</v>
      </c>
      <c r="C23" s="495">
        <v>3337</v>
      </c>
      <c r="D23" s="495">
        <v>3571</v>
      </c>
      <c r="E23" s="496">
        <f t="shared" si="0"/>
        <v>0.07</v>
      </c>
    </row>
    <row r="24" s="184" customFormat="1" ht="16.5" customHeight="1" spans="1:5">
      <c r="A24" s="497" t="s">
        <v>27</v>
      </c>
      <c r="B24" s="495">
        <v>163</v>
      </c>
      <c r="C24" s="495">
        <v>192</v>
      </c>
      <c r="D24" s="495">
        <v>205</v>
      </c>
      <c r="E24" s="496">
        <f t="shared" si="0"/>
        <v>0.07</v>
      </c>
    </row>
    <row r="25" s="184" customFormat="1" ht="16.5" customHeight="1" spans="1:5">
      <c r="A25" s="497" t="s">
        <v>28</v>
      </c>
      <c r="B25" s="495">
        <v>1214</v>
      </c>
      <c r="C25" s="495">
        <v>6089</v>
      </c>
      <c r="D25" s="495">
        <v>6515</v>
      </c>
      <c r="E25" s="496">
        <f t="shared" si="0"/>
        <v>0.07</v>
      </c>
    </row>
    <row r="26" s="184" customFormat="1" ht="16.5" customHeight="1" spans="1:5">
      <c r="A26" s="497" t="s">
        <v>29</v>
      </c>
      <c r="B26" s="495"/>
      <c r="C26" s="495"/>
      <c r="D26" s="495"/>
      <c r="E26" s="496"/>
    </row>
    <row r="27" s="184" customFormat="1" ht="16.5" customHeight="1" spans="1:5">
      <c r="A27" s="497" t="s">
        <v>30</v>
      </c>
      <c r="B27" s="495">
        <v>1678</v>
      </c>
      <c r="C27" s="495">
        <v>1316</v>
      </c>
      <c r="D27" s="495">
        <v>1408</v>
      </c>
      <c r="E27" s="496">
        <f t="shared" si="0"/>
        <v>0.07</v>
      </c>
    </row>
    <row r="28" s="184" customFormat="1" ht="16.5" customHeight="1" spans="1:5">
      <c r="A28" s="498" t="s">
        <v>31</v>
      </c>
      <c r="B28" s="499"/>
      <c r="C28" s="495"/>
      <c r="D28" s="495"/>
      <c r="E28" s="496"/>
    </row>
    <row r="29" s="184" customFormat="1" ht="16.5" customHeight="1" spans="1:5">
      <c r="A29" s="498" t="s">
        <v>32</v>
      </c>
      <c r="B29" s="499">
        <v>104</v>
      </c>
      <c r="C29" s="495">
        <v>88</v>
      </c>
      <c r="D29" s="495">
        <v>94</v>
      </c>
      <c r="E29" s="496">
        <f t="shared" si="0"/>
        <v>0.07</v>
      </c>
    </row>
    <row r="30" s="184" customFormat="1" ht="16.5" customHeight="1" spans="1:5">
      <c r="A30" s="498" t="s">
        <v>33</v>
      </c>
      <c r="B30" s="499"/>
      <c r="C30" s="495"/>
      <c r="D30" s="495"/>
      <c r="E30" s="496"/>
    </row>
    <row r="31" s="184" customFormat="1" ht="16.5" customHeight="1" spans="1:5">
      <c r="A31" s="480"/>
      <c r="B31" s="499"/>
      <c r="C31" s="495"/>
      <c r="D31" s="499"/>
      <c r="E31" s="496"/>
    </row>
    <row r="32" s="184" customFormat="1" ht="16.5" customHeight="1" spans="1:5">
      <c r="A32" s="481" t="s">
        <v>34</v>
      </c>
      <c r="B32" s="500">
        <f>B22+B5</f>
        <v>56640</v>
      </c>
      <c r="C32" s="500">
        <f>C22+C5</f>
        <v>59362</v>
      </c>
      <c r="D32" s="500">
        <f>D22+D5</f>
        <v>63517</v>
      </c>
      <c r="E32" s="501">
        <f t="shared" si="0"/>
        <v>0.07</v>
      </c>
    </row>
    <row r="33" s="184" customFormat="1" ht="16.5" customHeight="1" spans="1:5">
      <c r="A33" s="483"/>
      <c r="B33" s="502"/>
      <c r="C33" s="503"/>
      <c r="D33" s="503"/>
      <c r="E33" s="496"/>
    </row>
    <row r="34" s="184" customFormat="1" ht="16.5" customHeight="1" spans="1:5">
      <c r="A34" s="480" t="s">
        <v>35</v>
      </c>
      <c r="B34" s="504">
        <v>144597</v>
      </c>
      <c r="C34" s="504">
        <v>219025</v>
      </c>
      <c r="D34" s="504">
        <v>155044</v>
      </c>
      <c r="E34" s="496">
        <f>(D34/C34-1)</f>
        <v>-0.29</v>
      </c>
    </row>
    <row r="35" s="184" customFormat="1" ht="16.5" customHeight="1" spans="1:5">
      <c r="A35" s="486" t="s">
        <v>36</v>
      </c>
      <c r="B35" s="504">
        <v>27656</v>
      </c>
      <c r="C35" s="495">
        <v>27656</v>
      </c>
      <c r="D35" s="495">
        <v>27656</v>
      </c>
      <c r="E35" s="496">
        <f t="shared" ref="E35:E43" si="1">(D35/C35-1)</f>
        <v>0</v>
      </c>
    </row>
    <row r="36" s="184" customFormat="1" ht="16.5" customHeight="1" spans="1:5">
      <c r="A36" s="486" t="s">
        <v>37</v>
      </c>
      <c r="B36" s="504">
        <v>116689</v>
      </c>
      <c r="C36" s="495">
        <v>163828</v>
      </c>
      <c r="D36" s="495">
        <v>125535</v>
      </c>
      <c r="E36" s="496">
        <f t="shared" si="1"/>
        <v>-0.23</v>
      </c>
    </row>
    <row r="37" s="184" customFormat="1" ht="16.5" customHeight="1" spans="1:5">
      <c r="A37" s="486" t="s">
        <v>38</v>
      </c>
      <c r="B37" s="504">
        <v>252</v>
      </c>
      <c r="C37" s="495">
        <v>27541</v>
      </c>
      <c r="D37" s="499">
        <v>1853</v>
      </c>
      <c r="E37" s="496">
        <f t="shared" si="1"/>
        <v>-0.93</v>
      </c>
    </row>
    <row r="38" s="184" customFormat="1" ht="16.5" customHeight="1" spans="1:5">
      <c r="A38" s="480" t="s">
        <v>39</v>
      </c>
      <c r="B38" s="504"/>
      <c r="C38" s="495"/>
      <c r="D38" s="495"/>
      <c r="E38" s="496"/>
    </row>
    <row r="39" s="184" customFormat="1" ht="16.5" customHeight="1" spans="1:5">
      <c r="A39" s="480" t="s">
        <v>40</v>
      </c>
      <c r="B39" s="504">
        <v>21000</v>
      </c>
      <c r="C39" s="495">
        <v>21000</v>
      </c>
      <c r="D39" s="495">
        <v>15479</v>
      </c>
      <c r="E39" s="496">
        <f t="shared" si="1"/>
        <v>-0.26</v>
      </c>
    </row>
    <row r="40" s="184" customFormat="1" ht="16.5" customHeight="1" spans="1:5">
      <c r="A40" s="480" t="s">
        <v>41</v>
      </c>
      <c r="B40" s="504">
        <v>15734</v>
      </c>
      <c r="C40" s="495">
        <v>2327</v>
      </c>
      <c r="D40" s="495">
        <v>12000</v>
      </c>
      <c r="E40" s="496">
        <f t="shared" si="1"/>
        <v>4.16</v>
      </c>
    </row>
    <row r="41" s="184" customFormat="1" ht="16.5" customHeight="1" spans="1:5">
      <c r="A41" s="480" t="s">
        <v>42</v>
      </c>
      <c r="B41" s="504">
        <v>3780</v>
      </c>
      <c r="C41" s="495">
        <v>3780</v>
      </c>
      <c r="D41" s="495">
        <v>2660</v>
      </c>
      <c r="E41" s="496">
        <f t="shared" si="1"/>
        <v>-0.3</v>
      </c>
    </row>
    <row r="42" s="184" customFormat="1" ht="16.5" customHeight="1" spans="1:5">
      <c r="A42" s="480" t="s">
        <v>43</v>
      </c>
      <c r="B42" s="504"/>
      <c r="C42" s="495">
        <v>22106</v>
      </c>
      <c r="D42" s="495"/>
      <c r="E42" s="496"/>
    </row>
    <row r="43" s="184" customFormat="1" ht="16.5" customHeight="1" spans="1:5">
      <c r="A43" s="480"/>
      <c r="B43" s="504"/>
      <c r="C43" s="499"/>
      <c r="D43" s="499"/>
      <c r="E43" s="496"/>
    </row>
    <row r="44" s="184" customFormat="1" ht="16.5" customHeight="1" spans="1:5">
      <c r="A44" s="487" t="s">
        <v>44</v>
      </c>
      <c r="B44" s="505">
        <f>B32+B34+B38+B39+B40+B41+B42</f>
        <v>241751</v>
      </c>
      <c r="C44" s="505">
        <f>C32+C34+C38+C39+C40+C41+C42</f>
        <v>327600</v>
      </c>
      <c r="D44" s="505">
        <f>D32+D34+D38+D39+D40+D41+D42</f>
        <v>248700</v>
      </c>
      <c r="E44" s="506">
        <f>(D44/C44-1)</f>
        <v>-0.24</v>
      </c>
    </row>
  </sheetData>
  <mergeCells count="1">
    <mergeCell ref="A2:E2"/>
  </mergeCells>
  <printOptions horizontalCentered="1"/>
  <pageMargins left="0.979861111111111" right="0.389583333333333" top="0.389583333333333" bottom="0.589583333333333" header="0.389583333333333" footer="0.389583333333333"/>
  <pageSetup paperSize="9" fitToHeight="0" orientation="portrait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I9" sqref="I9"/>
    </sheetView>
  </sheetViews>
  <sheetFormatPr defaultColWidth="9" defaultRowHeight="14.4" outlineLevelRow="5" outlineLevelCol="2"/>
  <cols>
    <col min="1" max="1" width="30.3796296296296" customWidth="1"/>
    <col min="2" max="3" width="26" customWidth="1"/>
  </cols>
  <sheetData>
    <row r="1" ht="28" customHeight="1" spans="1:3">
      <c r="A1" s="260" t="s">
        <v>1429</v>
      </c>
      <c r="B1" s="292"/>
      <c r="C1" s="293"/>
    </row>
    <row r="2" ht="36" customHeight="1" spans="1:3">
      <c r="A2" s="294" t="s">
        <v>1430</v>
      </c>
      <c r="B2" s="294"/>
      <c r="C2" s="294"/>
    </row>
    <row r="3" ht="29" customHeight="1" spans="1:3">
      <c r="A3" s="295"/>
      <c r="B3" s="296"/>
      <c r="C3" s="297" t="s">
        <v>2</v>
      </c>
    </row>
    <row r="4" ht="27" customHeight="1" spans="1:3">
      <c r="A4" s="298" t="s">
        <v>1431</v>
      </c>
      <c r="B4" s="299"/>
      <c r="C4" s="300"/>
    </row>
    <row r="5" ht="27" customHeight="1" spans="1:3">
      <c r="A5" s="174" t="s">
        <v>1432</v>
      </c>
      <c r="B5" s="261"/>
      <c r="C5" s="261"/>
    </row>
    <row r="6" ht="27" customHeight="1" spans="1:3">
      <c r="A6" t="s">
        <v>1428</v>
      </c>
    </row>
  </sheetData>
  <mergeCells count="1">
    <mergeCell ref="A2:C2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8"/>
  <sheetViews>
    <sheetView workbookViewId="0">
      <selection activeCell="D7" sqref="D7:D27"/>
    </sheetView>
  </sheetViews>
  <sheetFormatPr defaultColWidth="9" defaultRowHeight="14.4" outlineLevelCol="3"/>
  <cols>
    <col min="1" max="1" width="52.3796296296296" customWidth="1"/>
    <col min="2" max="2" width="17" customWidth="1"/>
    <col min="3" max="3" width="35.6296296296296" customWidth="1"/>
    <col min="4" max="4" width="18.1296296296296" customWidth="1"/>
  </cols>
  <sheetData>
    <row r="1" ht="23" customHeight="1" spans="1:4">
      <c r="A1" s="260" t="s">
        <v>1433</v>
      </c>
      <c r="B1" s="276"/>
      <c r="C1" s="277"/>
      <c r="D1" s="276"/>
    </row>
    <row r="2" ht="28" customHeight="1" spans="1:4">
      <c r="A2" s="263" t="s">
        <v>1434</v>
      </c>
      <c r="B2" s="263"/>
      <c r="C2" s="263"/>
      <c r="D2" s="263"/>
    </row>
    <row r="3" ht="18" customHeight="1" spans="1:4">
      <c r="A3" s="278" t="s">
        <v>1360</v>
      </c>
      <c r="B3" s="279"/>
      <c r="C3" s="278"/>
      <c r="D3" s="279"/>
    </row>
    <row r="4" ht="20" customHeight="1" spans="1:4">
      <c r="A4" s="280" t="s">
        <v>3</v>
      </c>
      <c r="B4" s="281" t="s">
        <v>1435</v>
      </c>
      <c r="C4" s="282" t="s">
        <v>3</v>
      </c>
      <c r="D4" s="282" t="s">
        <v>1435</v>
      </c>
    </row>
    <row r="5" ht="20" customHeight="1" spans="1:4">
      <c r="A5" s="283" t="s">
        <v>1436</v>
      </c>
      <c r="B5" s="284">
        <v>27656</v>
      </c>
      <c r="C5" s="285" t="s">
        <v>1437</v>
      </c>
      <c r="D5" s="286"/>
    </row>
    <row r="6" ht="20" customHeight="1" spans="1:4">
      <c r="A6" s="283" t="s">
        <v>1438</v>
      </c>
      <c r="B6" s="284">
        <v>-211</v>
      </c>
      <c r="C6" s="285" t="s">
        <v>1439</v>
      </c>
      <c r="D6" s="286">
        <v>1853</v>
      </c>
    </row>
    <row r="7" ht="20" customHeight="1" spans="1:4">
      <c r="A7" s="283" t="s">
        <v>1440</v>
      </c>
      <c r="B7" s="284"/>
      <c r="C7" s="285" t="s">
        <v>1441</v>
      </c>
      <c r="D7" s="286">
        <v>170</v>
      </c>
    </row>
    <row r="8" ht="20" customHeight="1" spans="1:4">
      <c r="A8" s="283" t="s">
        <v>1442</v>
      </c>
      <c r="B8" s="284">
        <v>4339</v>
      </c>
      <c r="C8" s="285" t="s">
        <v>1443</v>
      </c>
      <c r="D8" s="286"/>
    </row>
    <row r="9" ht="20" customHeight="1" spans="1:4">
      <c r="A9" s="283" t="s">
        <v>1444</v>
      </c>
      <c r="B9" s="284"/>
      <c r="C9" s="285" t="s">
        <v>1445</v>
      </c>
      <c r="D9" s="286"/>
    </row>
    <row r="10" ht="20" customHeight="1" spans="1:4">
      <c r="A10" s="283" t="s">
        <v>1446</v>
      </c>
      <c r="B10" s="284">
        <v>23528</v>
      </c>
      <c r="C10" s="285" t="s">
        <v>1447</v>
      </c>
      <c r="D10" s="286"/>
    </row>
    <row r="11" ht="20" customHeight="1" spans="1:4">
      <c r="A11" s="283" t="s">
        <v>1448</v>
      </c>
      <c r="B11" s="284"/>
      <c r="C11" s="285" t="s">
        <v>1449</v>
      </c>
      <c r="D11" s="286"/>
    </row>
    <row r="12" ht="20" customHeight="1" spans="1:4">
      <c r="A12" s="283" t="s">
        <v>1450</v>
      </c>
      <c r="B12" s="284">
        <f>SUM(B13:B46)+D5</f>
        <v>125535</v>
      </c>
      <c r="C12" s="285" t="s">
        <v>1451</v>
      </c>
      <c r="D12" s="286"/>
    </row>
    <row r="13" ht="20" customHeight="1" spans="1:4">
      <c r="A13" s="283" t="s">
        <v>1452</v>
      </c>
      <c r="B13" s="284"/>
      <c r="C13" s="285" t="s">
        <v>1453</v>
      </c>
      <c r="D13" s="286"/>
    </row>
    <row r="14" ht="20" customHeight="1" spans="1:4">
      <c r="A14" s="283" t="s">
        <v>1454</v>
      </c>
      <c r="B14" s="284">
        <v>39812</v>
      </c>
      <c r="C14" s="285" t="s">
        <v>1455</v>
      </c>
      <c r="D14" s="286"/>
    </row>
    <row r="15" ht="20" customHeight="1" spans="1:4">
      <c r="A15" s="283" t="s">
        <v>1456</v>
      </c>
      <c r="B15" s="284">
        <v>6671</v>
      </c>
      <c r="C15" s="285" t="s">
        <v>1457</v>
      </c>
      <c r="D15" s="286">
        <v>185</v>
      </c>
    </row>
    <row r="16" ht="20" customHeight="1" spans="1:4">
      <c r="A16" s="283" t="s">
        <v>1458</v>
      </c>
      <c r="B16" s="284">
        <v>15151</v>
      </c>
      <c r="C16" s="285" t="s">
        <v>1459</v>
      </c>
      <c r="D16" s="286">
        <v>332</v>
      </c>
    </row>
    <row r="17" ht="20" customHeight="1" spans="1:4">
      <c r="A17" s="283" t="s">
        <v>1460</v>
      </c>
      <c r="B17" s="284"/>
      <c r="C17" s="285" t="s">
        <v>1461</v>
      </c>
      <c r="D17" s="286"/>
    </row>
    <row r="18" ht="20" customHeight="1" spans="1:4">
      <c r="A18" s="283" t="s">
        <v>1462</v>
      </c>
      <c r="B18" s="284"/>
      <c r="C18" s="285" t="s">
        <v>1463</v>
      </c>
      <c r="D18" s="286">
        <v>127</v>
      </c>
    </row>
    <row r="19" ht="20" customHeight="1" spans="1:4">
      <c r="A19" s="283" t="s">
        <v>1464</v>
      </c>
      <c r="B19" s="284"/>
      <c r="C19" s="285" t="s">
        <v>1465</v>
      </c>
      <c r="D19" s="286">
        <v>233</v>
      </c>
    </row>
    <row r="20" ht="20" customHeight="1" spans="1:4">
      <c r="A20" s="283" t="s">
        <v>1466</v>
      </c>
      <c r="B20" s="284"/>
      <c r="C20" s="285" t="s">
        <v>1467</v>
      </c>
      <c r="D20" s="286"/>
    </row>
    <row r="21" ht="20" customHeight="1" spans="1:4">
      <c r="A21" s="283" t="s">
        <v>1468</v>
      </c>
      <c r="B21" s="284">
        <v>11796</v>
      </c>
      <c r="C21" s="285" t="s">
        <v>1469</v>
      </c>
      <c r="D21" s="286">
        <v>109</v>
      </c>
    </row>
    <row r="22" ht="20" customHeight="1" spans="1:4">
      <c r="A22" s="283" t="s">
        <v>1470</v>
      </c>
      <c r="B22" s="284"/>
      <c r="C22" s="285" t="s">
        <v>1471</v>
      </c>
      <c r="D22" s="286"/>
    </row>
    <row r="23" ht="20" customHeight="1" spans="1:4">
      <c r="A23" s="283" t="s">
        <v>1472</v>
      </c>
      <c r="B23" s="284">
        <v>7123</v>
      </c>
      <c r="C23" s="285" t="s">
        <v>1473</v>
      </c>
      <c r="D23" s="286"/>
    </row>
    <row r="24" ht="20" customHeight="1" spans="1:4">
      <c r="A24" s="283" t="s">
        <v>1474</v>
      </c>
      <c r="B24" s="284"/>
      <c r="C24" s="285" t="s">
        <v>1475</v>
      </c>
      <c r="D24" s="286">
        <v>587</v>
      </c>
    </row>
    <row r="25" ht="20" customHeight="1" spans="1:4">
      <c r="A25" s="283" t="s">
        <v>1476</v>
      </c>
      <c r="B25" s="284"/>
      <c r="C25" s="285" t="s">
        <v>1477</v>
      </c>
      <c r="D25" s="286"/>
    </row>
    <row r="26" ht="20" customHeight="1" spans="1:4">
      <c r="A26" s="283" t="s">
        <v>1478</v>
      </c>
      <c r="B26" s="284"/>
      <c r="C26" s="285" t="s">
        <v>1479</v>
      </c>
      <c r="D26" s="286">
        <v>110</v>
      </c>
    </row>
    <row r="27" ht="20" customHeight="1" spans="1:4">
      <c r="A27" s="283" t="s">
        <v>1480</v>
      </c>
      <c r="B27" s="284"/>
      <c r="C27" s="285" t="s">
        <v>1481</v>
      </c>
      <c r="D27" s="286"/>
    </row>
    <row r="28" ht="20" customHeight="1" spans="1:4">
      <c r="A28" s="283" t="s">
        <v>1482</v>
      </c>
      <c r="B28" s="284">
        <v>39</v>
      </c>
      <c r="C28" s="285" t="s">
        <v>1483</v>
      </c>
      <c r="D28" s="286"/>
    </row>
    <row r="29" ht="20" customHeight="1" spans="1:4">
      <c r="A29" s="283" t="s">
        <v>1484</v>
      </c>
      <c r="B29" s="284">
        <v>522</v>
      </c>
      <c r="C29" s="285" t="s">
        <v>1485</v>
      </c>
      <c r="D29" s="286"/>
    </row>
    <row r="30" ht="20" customHeight="1" spans="1:4">
      <c r="A30" s="283" t="s">
        <v>1486</v>
      </c>
      <c r="B30" s="284">
        <v>4288</v>
      </c>
      <c r="C30" s="285" t="s">
        <v>1487</v>
      </c>
      <c r="D30" s="286"/>
    </row>
    <row r="31" ht="20" customHeight="1" spans="1:4">
      <c r="A31" s="283" t="s">
        <v>1488</v>
      </c>
      <c r="B31" s="284"/>
      <c r="C31" s="285" t="s">
        <v>1489</v>
      </c>
      <c r="D31" s="286"/>
    </row>
    <row r="32" ht="20" customHeight="1" spans="1:4">
      <c r="A32" s="283" t="s">
        <v>1490</v>
      </c>
      <c r="B32" s="284">
        <v>108</v>
      </c>
      <c r="C32" s="285" t="s">
        <v>1491</v>
      </c>
      <c r="D32" s="286"/>
    </row>
    <row r="33" ht="20" customHeight="1" spans="1:4">
      <c r="A33" s="283" t="s">
        <v>1492</v>
      </c>
      <c r="B33" s="284">
        <v>22042</v>
      </c>
      <c r="C33" s="285" t="s">
        <v>1493</v>
      </c>
      <c r="D33" s="286">
        <v>12000</v>
      </c>
    </row>
    <row r="34" ht="20" customHeight="1" spans="1:4">
      <c r="A34" s="283" t="s">
        <v>1494</v>
      </c>
      <c r="B34" s="284">
        <v>8720</v>
      </c>
      <c r="C34" s="285" t="s">
        <v>1495</v>
      </c>
      <c r="D34" s="286">
        <v>12000</v>
      </c>
    </row>
    <row r="35" ht="20" customHeight="1" spans="1:4">
      <c r="A35" s="283" t="s">
        <v>1496</v>
      </c>
      <c r="B35" s="284">
        <v>58</v>
      </c>
      <c r="C35" s="285" t="s">
        <v>1497</v>
      </c>
      <c r="D35" s="286"/>
    </row>
    <row r="36" ht="20" customHeight="1" spans="1:4">
      <c r="A36" s="283" t="s">
        <v>1498</v>
      </c>
      <c r="B36" s="284"/>
      <c r="C36" s="285" t="s">
        <v>1499</v>
      </c>
      <c r="D36" s="286"/>
    </row>
    <row r="37" ht="20" customHeight="1" spans="1:4">
      <c r="A37" s="283" t="s">
        <v>1500</v>
      </c>
      <c r="B37" s="284">
        <v>8</v>
      </c>
      <c r="C37" s="285" t="s">
        <v>1501</v>
      </c>
      <c r="D37" s="286">
        <v>10785</v>
      </c>
    </row>
    <row r="38" ht="20" customHeight="1" spans="1:4">
      <c r="A38" s="283" t="s">
        <v>1502</v>
      </c>
      <c r="B38" s="284">
        <v>3</v>
      </c>
      <c r="C38" s="285" t="s">
        <v>1503</v>
      </c>
      <c r="D38" s="286">
        <v>1444</v>
      </c>
    </row>
    <row r="39" ht="20" customHeight="1" spans="1:4">
      <c r="A39" s="283" t="s">
        <v>1504</v>
      </c>
      <c r="B39" s="284"/>
      <c r="C39" s="285" t="s">
        <v>1505</v>
      </c>
      <c r="D39" s="286">
        <v>9341</v>
      </c>
    </row>
    <row r="40" ht="20" customHeight="1" spans="1:4">
      <c r="A40" s="283" t="s">
        <v>1506</v>
      </c>
      <c r="B40" s="284"/>
      <c r="C40" s="285" t="s">
        <v>1507</v>
      </c>
      <c r="D40" s="286">
        <v>1500</v>
      </c>
    </row>
    <row r="41" ht="20" customHeight="1" spans="1:4">
      <c r="A41" s="283" t="s">
        <v>1508</v>
      </c>
      <c r="B41" s="284"/>
      <c r="C41" s="285" t="s">
        <v>1509</v>
      </c>
      <c r="D41" s="286">
        <v>1500</v>
      </c>
    </row>
    <row r="42" ht="20" customHeight="1" spans="1:4">
      <c r="A42" s="283" t="s">
        <v>1510</v>
      </c>
      <c r="B42" s="284"/>
      <c r="C42" s="285" t="s">
        <v>1511</v>
      </c>
      <c r="D42" s="286"/>
    </row>
    <row r="43" ht="20" customHeight="1" spans="1:4">
      <c r="A43" s="283" t="s">
        <v>1512</v>
      </c>
      <c r="B43" s="284">
        <v>9176</v>
      </c>
      <c r="C43" s="285" t="s">
        <v>1513</v>
      </c>
      <c r="D43" s="286"/>
    </row>
    <row r="44" ht="20" customHeight="1" spans="1:4">
      <c r="A44" s="283" t="s">
        <v>1514</v>
      </c>
      <c r="B44" s="284"/>
      <c r="C44" s="285" t="s">
        <v>1515</v>
      </c>
      <c r="D44" s="286"/>
    </row>
    <row r="45" ht="20" customHeight="1" spans="1:4">
      <c r="A45" s="283" t="s">
        <v>1516</v>
      </c>
      <c r="B45" s="284">
        <v>18</v>
      </c>
      <c r="C45" s="287"/>
      <c r="D45" s="286"/>
    </row>
    <row r="46" ht="20" customHeight="1" spans="1:4">
      <c r="A46" s="288" t="s">
        <v>1517</v>
      </c>
      <c r="B46" s="289"/>
      <c r="C46" s="290"/>
      <c r="D46" s="291"/>
    </row>
    <row r="47" ht="20" customHeight="1" spans="1:4">
      <c r="A47" s="277" t="s">
        <v>1518</v>
      </c>
      <c r="B47" s="276"/>
      <c r="C47" s="277"/>
      <c r="D47" s="276"/>
    </row>
    <row r="48" ht="20" customHeight="1"/>
  </sheetData>
  <mergeCells count="2">
    <mergeCell ref="A2:D2"/>
    <mergeCell ref="A3:D3"/>
  </mergeCells>
  <pageMargins left="0.75" right="0.75" top="1" bottom="1" header="0.5" footer="0.5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7"/>
  <sheetViews>
    <sheetView workbookViewId="0">
      <selection activeCell="B9" sqref="B9"/>
    </sheetView>
  </sheetViews>
  <sheetFormatPr defaultColWidth="9" defaultRowHeight="14.4" outlineLevelCol="1"/>
  <cols>
    <col min="1" max="1" width="81.25" customWidth="1"/>
    <col min="2" max="2" width="36.1296296296296" customWidth="1"/>
  </cols>
  <sheetData>
    <row r="1" ht="24" customHeight="1" spans="1:2">
      <c r="A1" s="260" t="s">
        <v>1519</v>
      </c>
      <c r="B1" s="262"/>
    </row>
    <row r="2" ht="29" customHeight="1" spans="1:2">
      <c r="A2" s="263" t="s">
        <v>1520</v>
      </c>
      <c r="B2" s="263"/>
    </row>
    <row r="3" ht="23" customHeight="1" spans="1:2">
      <c r="A3" s="264"/>
      <c r="B3" s="265" t="s">
        <v>2</v>
      </c>
    </row>
    <row r="4" ht="19" customHeight="1" spans="1:2">
      <c r="A4" s="266"/>
      <c r="B4" s="267" t="s">
        <v>1521</v>
      </c>
    </row>
    <row r="5" ht="19" customHeight="1" spans="1:2">
      <c r="A5" s="268" t="s">
        <v>1522</v>
      </c>
      <c r="B5" s="269">
        <v>1853</v>
      </c>
    </row>
    <row r="6" ht="19" customHeight="1" spans="1:2">
      <c r="A6" s="270" t="s">
        <v>1523</v>
      </c>
      <c r="B6" s="271">
        <v>170</v>
      </c>
    </row>
    <row r="7" ht="19" customHeight="1" spans="1:2">
      <c r="A7" s="270" t="s">
        <v>1524</v>
      </c>
      <c r="B7" s="272"/>
    </row>
    <row r="8" ht="19" customHeight="1" spans="1:2">
      <c r="A8" s="270" t="s">
        <v>1525</v>
      </c>
      <c r="B8" s="271"/>
    </row>
    <row r="9" ht="19" customHeight="1" spans="1:2">
      <c r="A9" s="270" t="s">
        <v>1526</v>
      </c>
      <c r="B9" s="271"/>
    </row>
    <row r="10" ht="19" customHeight="1" spans="1:2">
      <c r="A10" s="270" t="s">
        <v>1527</v>
      </c>
      <c r="B10" s="271"/>
    </row>
    <row r="11" ht="19" customHeight="1" spans="1:2">
      <c r="A11" s="270" t="s">
        <v>1528</v>
      </c>
      <c r="B11" s="271"/>
    </row>
    <row r="12" ht="19" customHeight="1" spans="1:2">
      <c r="A12" s="270" t="s">
        <v>1453</v>
      </c>
      <c r="B12" s="271"/>
    </row>
    <row r="13" ht="19" customHeight="1" spans="1:2">
      <c r="A13" s="270" t="s">
        <v>1529</v>
      </c>
      <c r="B13" s="271"/>
    </row>
    <row r="14" ht="19" customHeight="1" spans="1:2">
      <c r="A14" s="270" t="s">
        <v>1457</v>
      </c>
      <c r="B14" s="271">
        <v>185</v>
      </c>
    </row>
    <row r="15" ht="19" customHeight="1" spans="1:2">
      <c r="A15" s="270" t="s">
        <v>1530</v>
      </c>
      <c r="B15" s="271">
        <v>332</v>
      </c>
    </row>
    <row r="16" ht="19" customHeight="1" spans="1:2">
      <c r="A16" s="270" t="s">
        <v>1531</v>
      </c>
      <c r="B16" s="271"/>
    </row>
    <row r="17" ht="19" customHeight="1" spans="1:2">
      <c r="A17" s="270" t="s">
        <v>1532</v>
      </c>
      <c r="B17" s="271">
        <v>127</v>
      </c>
    </row>
    <row r="18" ht="19" customHeight="1" spans="1:2">
      <c r="A18" s="270" t="s">
        <v>1533</v>
      </c>
      <c r="B18" s="271">
        <v>233</v>
      </c>
    </row>
    <row r="19" ht="19" customHeight="1" spans="1:2">
      <c r="A19" s="270" t="s">
        <v>1534</v>
      </c>
      <c r="B19" s="271"/>
    </row>
    <row r="20" ht="19" customHeight="1" spans="1:2">
      <c r="A20" s="270" t="s">
        <v>1535</v>
      </c>
      <c r="B20" s="271">
        <v>109</v>
      </c>
    </row>
    <row r="21" ht="19" customHeight="1" spans="1:2">
      <c r="A21" s="270" t="s">
        <v>1536</v>
      </c>
      <c r="B21" s="272"/>
    </row>
    <row r="22" ht="19" customHeight="1" spans="1:2">
      <c r="A22" s="270" t="s">
        <v>1473</v>
      </c>
      <c r="B22" s="271"/>
    </row>
    <row r="23" ht="19" customHeight="1" spans="1:2">
      <c r="A23" s="270" t="s">
        <v>1537</v>
      </c>
      <c r="B23" s="271">
        <v>587</v>
      </c>
    </row>
    <row r="24" ht="19" customHeight="1" spans="1:2">
      <c r="A24" s="270" t="s">
        <v>1538</v>
      </c>
      <c r="B24" s="271"/>
    </row>
    <row r="25" ht="19" customHeight="1" spans="1:2">
      <c r="A25" s="270" t="s">
        <v>1479</v>
      </c>
      <c r="B25" s="271">
        <v>110</v>
      </c>
    </row>
    <row r="26" ht="19" customHeight="1" spans="1:2">
      <c r="A26" s="273" t="s">
        <v>1539</v>
      </c>
      <c r="B26" s="274"/>
    </row>
    <row r="27" ht="19" customHeight="1" spans="1:2">
      <c r="A27" s="175" t="s">
        <v>1518</v>
      </c>
      <c r="B27" s="275"/>
    </row>
  </sheetData>
  <mergeCells count="2">
    <mergeCell ref="A2:B2"/>
    <mergeCell ref="A27:B27"/>
  </mergeCells>
  <pageMargins left="0.75" right="0.75" top="1" bottom="1" header="0.5" footer="0.5"/>
  <pageSetup paperSize="9" scale="75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workbookViewId="0">
      <selection activeCell="H12" sqref="H12"/>
    </sheetView>
  </sheetViews>
  <sheetFormatPr defaultColWidth="9" defaultRowHeight="14.4" outlineLevelRow="5" outlineLevelCol="5"/>
  <cols>
    <col min="1" max="6" width="16.75" customWidth="1"/>
  </cols>
  <sheetData>
    <row r="1" ht="26" customHeight="1" spans="1:6">
      <c r="A1" s="260" t="s">
        <v>1540</v>
      </c>
    </row>
    <row r="2" ht="34" customHeight="1" spans="1:6">
      <c r="A2" s="171" t="s">
        <v>1541</v>
      </c>
      <c r="B2" s="172"/>
      <c r="C2" s="172"/>
      <c r="D2" s="172"/>
      <c r="E2" s="172"/>
      <c r="F2" s="172"/>
    </row>
    <row r="3" ht="24" customHeight="1" spans="1:6">
      <c r="F3" t="s">
        <v>2</v>
      </c>
    </row>
    <row r="4" ht="21" customHeight="1" spans="1:6">
      <c r="A4" s="261" t="s">
        <v>1431</v>
      </c>
      <c r="B4" s="261" t="s">
        <v>1542</v>
      </c>
      <c r="C4" s="261" t="s">
        <v>1543</v>
      </c>
      <c r="D4" s="261" t="s">
        <v>1544</v>
      </c>
      <c r="E4" s="261" t="s">
        <v>1545</v>
      </c>
      <c r="F4" s="261" t="s">
        <v>1546</v>
      </c>
    </row>
    <row r="5" ht="21" customHeight="1" spans="1:6">
      <c r="A5" s="261" t="s">
        <v>1521</v>
      </c>
      <c r="B5" s="174">
        <v>1853</v>
      </c>
      <c r="C5" s="261"/>
      <c r="D5" s="261"/>
      <c r="E5" s="261"/>
      <c r="F5" s="261"/>
    </row>
    <row r="6" ht="21" customHeight="1" spans="1:6">
      <c r="A6" s="175" t="s">
        <v>1518</v>
      </c>
      <c r="B6" s="175"/>
      <c r="C6" s="175"/>
      <c r="D6" s="175"/>
      <c r="E6" s="175"/>
      <c r="F6" s="175"/>
    </row>
  </sheetData>
  <mergeCells count="2">
    <mergeCell ref="A2:F2"/>
    <mergeCell ref="A6:F6"/>
  </mergeCells>
  <pageMargins left="0.75" right="0.75" top="1" bottom="1" header="0.5" footer="0.5"/>
  <pageSetup paperSize="9" scale="87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showZeros="0" view="pageBreakPreview" zoomScale="115" zoomScaleNormal="100" topLeftCell="A10" workbookViewId="0">
      <selection activeCell="H26" sqref="H26"/>
    </sheetView>
  </sheetViews>
  <sheetFormatPr defaultColWidth="9" defaultRowHeight="15.6" outlineLevelCol="5"/>
  <cols>
    <col min="1" max="1" width="32.8796296296296" style="185" customWidth="1"/>
    <col min="2" max="3" width="11.3333333333333" style="185" customWidth="1"/>
    <col min="4" max="4" width="12.5" style="186" customWidth="1"/>
    <col min="5" max="5" width="12.5" style="235" customWidth="1"/>
    <col min="6" max="6" width="9" style="184"/>
    <col min="7" max="7" width="12.6296296296296" style="184"/>
    <col min="8" max="16384" width="9" style="184"/>
  </cols>
  <sheetData>
    <row r="1" s="184" customFormat="1" ht="16.5" customHeight="1" spans="1:6">
      <c r="A1" s="71" t="s">
        <v>1547</v>
      </c>
      <c r="B1" s="71"/>
      <c r="C1" s="71"/>
      <c r="D1" s="186"/>
      <c r="E1" s="235"/>
    </row>
    <row r="2" s="184" customFormat="1" ht="26.25" customHeight="1" spans="1:6">
      <c r="A2" s="236" t="s">
        <v>1548</v>
      </c>
      <c r="B2" s="236"/>
      <c r="C2" s="236"/>
      <c r="D2" s="236"/>
      <c r="E2" s="237"/>
    </row>
    <row r="3" s="184" customFormat="1" ht="16.5" customHeight="1" spans="1:6">
      <c r="A3" s="189"/>
      <c r="B3" s="189"/>
      <c r="C3" s="189"/>
      <c r="D3" s="190"/>
      <c r="E3" s="238" t="s">
        <v>2</v>
      </c>
    </row>
    <row r="4" s="184" customFormat="1" ht="26.25" customHeight="1" spans="1:6">
      <c r="A4" s="191" t="s">
        <v>3</v>
      </c>
      <c r="B4" s="78" t="s">
        <v>4</v>
      </c>
      <c r="C4" s="78" t="s">
        <v>5</v>
      </c>
      <c r="D4" s="78" t="s">
        <v>6</v>
      </c>
      <c r="E4" s="239" t="s">
        <v>7</v>
      </c>
    </row>
    <row r="5" s="184" customFormat="1" ht="20" customHeight="1" spans="1:6">
      <c r="A5" s="240" t="s">
        <v>1549</v>
      </c>
      <c r="B5" s="241"/>
      <c r="C5" s="241"/>
      <c r="D5" s="242"/>
      <c r="E5" s="243"/>
    </row>
    <row r="6" s="184" customFormat="1" ht="20" customHeight="1" spans="1:6">
      <c r="A6" s="244" t="s">
        <v>1550</v>
      </c>
      <c r="B6" s="241"/>
      <c r="C6" s="241"/>
      <c r="D6" s="242"/>
      <c r="E6" s="243"/>
    </row>
    <row r="7" s="184" customFormat="1" ht="20" customHeight="1" spans="1:6">
      <c r="A7" s="244" t="s">
        <v>1551</v>
      </c>
      <c r="B7" s="241"/>
      <c r="C7" s="241"/>
      <c r="D7" s="242"/>
      <c r="E7" s="243"/>
    </row>
    <row r="8" s="184" customFormat="1" ht="20" customHeight="1" spans="1:6">
      <c r="A8" s="244" t="s">
        <v>1552</v>
      </c>
      <c r="B8" s="241"/>
      <c r="C8" s="241"/>
      <c r="D8" s="242"/>
      <c r="E8" s="243"/>
      <c r="F8" s="68"/>
    </row>
    <row r="9" s="184" customFormat="1" ht="20" customHeight="1" spans="1:6">
      <c r="A9" s="244" t="s">
        <v>1553</v>
      </c>
      <c r="B9" s="241"/>
      <c r="C9" s="241"/>
      <c r="D9" s="242"/>
      <c r="E9" s="243"/>
    </row>
    <row r="10" s="184" customFormat="1" ht="20" customHeight="1" spans="1:6">
      <c r="A10" s="244" t="s">
        <v>1554</v>
      </c>
      <c r="B10" s="241"/>
      <c r="C10" s="241"/>
      <c r="D10" s="242"/>
      <c r="E10" s="243"/>
    </row>
    <row r="11" s="184" customFormat="1" ht="20" customHeight="1" spans="1:6">
      <c r="A11" s="244" t="s">
        <v>1555</v>
      </c>
      <c r="B11" s="241"/>
      <c r="C11" s="241"/>
      <c r="D11" s="242"/>
      <c r="E11" s="243"/>
    </row>
    <row r="12" s="184" customFormat="1" ht="20" customHeight="1" spans="1:6">
      <c r="A12" s="244" t="s">
        <v>1556</v>
      </c>
      <c r="B12" s="241"/>
      <c r="C12" s="241"/>
      <c r="D12" s="242"/>
      <c r="E12" s="243"/>
    </row>
    <row r="13" s="184" customFormat="1" ht="20" customHeight="1" spans="1:6">
      <c r="A13" s="244" t="s">
        <v>1557</v>
      </c>
      <c r="B13" s="241"/>
      <c r="C13" s="241"/>
      <c r="D13" s="242"/>
      <c r="E13" s="243"/>
    </row>
    <row r="14" s="184" customFormat="1" ht="20" customHeight="1" spans="1:6">
      <c r="A14" s="244" t="s">
        <v>1558</v>
      </c>
      <c r="B14" s="241"/>
      <c r="C14" s="241"/>
      <c r="D14" s="242"/>
      <c r="E14" s="243"/>
    </row>
    <row r="15" s="184" customFormat="1" ht="20" customHeight="1" spans="1:6">
      <c r="A15" s="244" t="s">
        <v>1559</v>
      </c>
      <c r="B15" s="241"/>
      <c r="C15" s="241"/>
      <c r="D15" s="242"/>
      <c r="E15" s="243"/>
    </row>
    <row r="16" s="184" customFormat="1" ht="20" customHeight="1" spans="1:6">
      <c r="A16" s="244" t="s">
        <v>1560</v>
      </c>
      <c r="B16" s="241"/>
      <c r="C16" s="241"/>
      <c r="D16" s="242"/>
      <c r="E16" s="243"/>
    </row>
    <row r="17" s="184" customFormat="1" ht="20" customHeight="1" spans="1:5">
      <c r="A17" s="245" t="s">
        <v>1561</v>
      </c>
      <c r="B17" s="246">
        <v>15734</v>
      </c>
      <c r="C17" s="247">
        <v>300</v>
      </c>
      <c r="D17" s="242">
        <v>12000</v>
      </c>
      <c r="E17" s="243">
        <f>D17/C17-1</f>
        <v>39</v>
      </c>
    </row>
    <row r="18" s="184" customFormat="1" ht="20" customHeight="1" spans="1:5">
      <c r="A18" s="248"/>
      <c r="B18" s="246"/>
      <c r="C18" s="249"/>
      <c r="D18" s="250"/>
      <c r="E18" s="243"/>
    </row>
    <row r="19" s="184" customFormat="1" ht="20" customHeight="1" spans="1:5">
      <c r="A19" s="251" t="s">
        <v>34</v>
      </c>
      <c r="B19" s="252">
        <f>B17+B16+B15+B14+B13+B12+B11+B10+B9+B8+B7+B6+B5</f>
        <v>15734</v>
      </c>
      <c r="C19" s="253">
        <f>C17+C16+C15+C14+C13+C12+C11+C10+C9+C8+C7+C6+C5</f>
        <v>300</v>
      </c>
      <c r="D19" s="254">
        <f>D17+D16+D15+D14+D13+D12+D11+D10+D9+D8+D7+D6+D5</f>
        <v>12000</v>
      </c>
      <c r="E19" s="255">
        <f>D19/C19-1</f>
        <v>39</v>
      </c>
    </row>
    <row r="20" s="184" customFormat="1" ht="20" customHeight="1" spans="1:5">
      <c r="A20" s="229"/>
      <c r="B20" s="246"/>
      <c r="C20" s="256"/>
      <c r="D20" s="257"/>
      <c r="E20" s="243"/>
    </row>
    <row r="21" s="184" customFormat="1" ht="20" customHeight="1" spans="1:5">
      <c r="A21" s="248" t="s">
        <v>35</v>
      </c>
      <c r="B21" s="246">
        <v>811</v>
      </c>
      <c r="C21" s="258">
        <v>33808</v>
      </c>
      <c r="D21" s="250">
        <v>216</v>
      </c>
      <c r="E21" s="243">
        <f>(D21/C21)-1</f>
        <v>-0.99</v>
      </c>
    </row>
    <row r="22" s="184" customFormat="1" ht="20" customHeight="1" spans="1:5">
      <c r="A22" s="248" t="s">
        <v>39</v>
      </c>
      <c r="B22" s="246"/>
      <c r="C22" s="249"/>
      <c r="D22" s="250"/>
      <c r="E22" s="243"/>
    </row>
    <row r="23" s="184" customFormat="1" ht="20" customHeight="1" spans="1:5">
      <c r="A23" s="248" t="s">
        <v>40</v>
      </c>
      <c r="B23" s="246">
        <v>3896</v>
      </c>
      <c r="C23" s="258">
        <v>3896</v>
      </c>
      <c r="D23" s="250">
        <v>17974</v>
      </c>
      <c r="E23" s="243">
        <f>(D23/C23)-1</f>
        <v>3.61</v>
      </c>
    </row>
    <row r="24" s="184" customFormat="1" ht="20" customHeight="1" spans="1:5">
      <c r="A24" s="248" t="s">
        <v>41</v>
      </c>
      <c r="B24" s="246">
        <v>27074</v>
      </c>
      <c r="C24" s="258">
        <v>27081</v>
      </c>
      <c r="D24" s="250">
        <v>1155</v>
      </c>
      <c r="E24" s="243">
        <f>(D24/C24)-1</f>
        <v>-0.96</v>
      </c>
    </row>
    <row r="25" s="184" customFormat="1" ht="20" customHeight="1" spans="1:5">
      <c r="A25" s="248" t="s">
        <v>43</v>
      </c>
      <c r="B25" s="246">
        <v>0</v>
      </c>
      <c r="C25" s="249" t="s">
        <v>1562</v>
      </c>
      <c r="D25" s="250"/>
      <c r="E25" s="243"/>
    </row>
    <row r="26" s="184" customFormat="1" ht="20" customHeight="1" spans="1:5">
      <c r="A26" s="248"/>
      <c r="B26" s="246"/>
      <c r="C26" s="249"/>
      <c r="D26" s="250"/>
      <c r="E26" s="255"/>
    </row>
    <row r="27" s="184" customFormat="1" ht="20" customHeight="1" spans="1:5">
      <c r="A27" s="65" t="s">
        <v>44</v>
      </c>
      <c r="B27" s="259">
        <f>B19+B21+B22+B23+B24+B25</f>
        <v>47515</v>
      </c>
      <c r="C27" s="259">
        <f>C19+C21+C22+C23+C24+C25</f>
        <v>70357</v>
      </c>
      <c r="D27" s="259">
        <f>D19+D21+D22+D23+D24+D25</f>
        <v>31345</v>
      </c>
      <c r="E27" s="97">
        <f>(D27/C27)-1</f>
        <v>-0.55</v>
      </c>
    </row>
  </sheetData>
  <mergeCells count="1">
    <mergeCell ref="A2:E2"/>
  </mergeCells>
  <printOptions horizontalCentered="1"/>
  <pageMargins left="0.979861111111111" right="0.389583333333333" top="0.389583333333333" bottom="0.589583333333333" header="0.389583333333333" footer="0.389583333333333"/>
  <pageSetup paperSize="9" fitToHeight="0" orientation="portrait" horizontalDpi="600" vertic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R219"/>
  <sheetViews>
    <sheetView showZeros="0" view="pageBreakPreview" zoomScale="130" zoomScaleNormal="100" workbookViewId="0">
      <pane ySplit="4" topLeftCell="A5" activePane="bottomLeft" state="frozen"/>
      <selection/>
      <selection pane="bottomLeft" activeCell="S197" sqref="S197"/>
    </sheetView>
  </sheetViews>
  <sheetFormatPr defaultColWidth="9" defaultRowHeight="15.6"/>
  <cols>
    <col min="1" max="1" width="49" style="185" customWidth="1"/>
    <col min="2" max="2" width="13.8796296296296" style="185" customWidth="1"/>
    <col min="3" max="4" width="13.75" style="186" customWidth="1"/>
    <col min="5" max="5" width="9" style="183" customWidth="1"/>
    <col min="6" max="9" width="9" style="184" hidden="1" customWidth="1"/>
    <col min="10" max="10" width="10.3796296296296" style="184" hidden="1" customWidth="1"/>
    <col min="11" max="12" width="9" style="184" hidden="1" customWidth="1"/>
    <col min="13" max="13" width="17" style="184" hidden="1" customWidth="1"/>
    <col min="14" max="18" width="9" style="184" hidden="1" customWidth="1"/>
    <col min="19" max="16384" width="9" style="183"/>
  </cols>
  <sheetData>
    <row r="1" s="183" customFormat="1" ht="16.5" customHeight="1" spans="1:18">
      <c r="A1" s="71" t="s">
        <v>1563</v>
      </c>
      <c r="B1" s="71"/>
      <c r="C1" s="186"/>
      <c r="D1" s="186"/>
      <c r="E1" s="187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="183" customFormat="1" ht="26.25" customHeight="1" spans="1:18">
      <c r="A2" s="188" t="s">
        <v>1564</v>
      </c>
      <c r="B2" s="188"/>
      <c r="C2" s="188"/>
      <c r="D2" s="188"/>
      <c r="E2" s="187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="183" customFormat="1" ht="16.5" customHeight="1" spans="1:18">
      <c r="A3" s="189"/>
      <c r="B3" s="189"/>
      <c r="C3" s="190"/>
      <c r="D3" s="190" t="s">
        <v>2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</row>
    <row r="4" s="183" customFormat="1" ht="26.25" customHeight="1" spans="1:18">
      <c r="A4" s="191" t="s">
        <v>3</v>
      </c>
      <c r="B4" s="78" t="s">
        <v>4</v>
      </c>
      <c r="C4" s="78" t="s">
        <v>6</v>
      </c>
      <c r="D4" s="108" t="s">
        <v>47</v>
      </c>
      <c r="E4" s="192"/>
      <c r="F4" s="78" t="s">
        <v>1565</v>
      </c>
      <c r="G4" s="193" t="s">
        <v>1566</v>
      </c>
      <c r="H4" s="193" t="s">
        <v>1567</v>
      </c>
      <c r="I4" s="193" t="s">
        <v>1568</v>
      </c>
      <c r="J4" s="193" t="s">
        <v>1569</v>
      </c>
      <c r="K4" s="184"/>
      <c r="L4" s="184"/>
      <c r="M4" s="184"/>
      <c r="N4" s="184"/>
      <c r="O4" s="184"/>
      <c r="P4" s="184"/>
      <c r="Q4" s="184"/>
      <c r="R4" s="184"/>
    </row>
    <row r="5" s="183" customFormat="1" ht="16.5" customHeight="1" spans="1:18">
      <c r="A5" s="194" t="s">
        <v>1570</v>
      </c>
      <c r="B5" s="195"/>
      <c r="C5" s="195"/>
      <c r="D5" s="196"/>
      <c r="F5" s="197">
        <f>F6+F12</f>
        <v>22</v>
      </c>
      <c r="G5" s="197">
        <f>G6+G12</f>
        <v>0</v>
      </c>
      <c r="H5" s="197">
        <f>H6+H12</f>
        <v>0</v>
      </c>
      <c r="I5" s="197">
        <f>I6+I12</f>
        <v>0</v>
      </c>
      <c r="J5" s="197">
        <f>C5+D5</f>
        <v>0</v>
      </c>
      <c r="K5" s="184">
        <v>1</v>
      </c>
      <c r="L5" s="184"/>
      <c r="M5" s="184"/>
      <c r="N5" s="184"/>
      <c r="O5" s="184"/>
      <c r="P5" s="184"/>
      <c r="Q5" s="184"/>
      <c r="R5" s="184"/>
    </row>
    <row r="6" s="183" customFormat="1" ht="16.5" customHeight="1" spans="1:18">
      <c r="A6" s="194" t="s">
        <v>1571</v>
      </c>
      <c r="B6" s="195"/>
      <c r="C6" s="195"/>
      <c r="D6" s="196"/>
      <c r="F6" s="197">
        <f>SUM(F7:F11)</f>
        <v>22</v>
      </c>
      <c r="G6" s="197">
        <f>SUM(G7:G11)</f>
        <v>0</v>
      </c>
      <c r="H6" s="197">
        <f>SUM(H7:H11)</f>
        <v>0</v>
      </c>
      <c r="I6" s="197">
        <f>SUM(I7:I11)</f>
        <v>0</v>
      </c>
      <c r="J6" s="197">
        <f t="shared" ref="J6:J71" si="0">C6+D6</f>
        <v>0</v>
      </c>
      <c r="K6" s="184"/>
      <c r="L6" s="184"/>
      <c r="M6" s="184"/>
      <c r="N6" s="184"/>
      <c r="O6" s="184"/>
      <c r="P6" s="184"/>
      <c r="Q6" s="184"/>
      <c r="R6" s="184"/>
    </row>
    <row r="7" s="184" customFormat="1" ht="16.5" hidden="1" customHeight="1" spans="1:18">
      <c r="A7" s="198" t="s">
        <v>1572</v>
      </c>
      <c r="B7" s="199"/>
      <c r="C7" s="200"/>
      <c r="D7" s="196">
        <v>0</v>
      </c>
      <c r="F7" s="197"/>
      <c r="G7" s="197"/>
      <c r="H7" s="197"/>
      <c r="I7" s="197"/>
      <c r="J7" s="197">
        <f t="shared" si="0"/>
        <v>0</v>
      </c>
    </row>
    <row r="8" s="184" customFormat="1" ht="16.5" hidden="1" customHeight="1" spans="1:18">
      <c r="A8" s="198" t="s">
        <v>1573</v>
      </c>
      <c r="B8" s="199"/>
      <c r="C8" s="200"/>
      <c r="D8" s="196">
        <v>590</v>
      </c>
      <c r="E8" s="68"/>
      <c r="F8" s="197"/>
      <c r="G8" s="197"/>
      <c r="H8" s="197"/>
      <c r="I8" s="197"/>
      <c r="J8" s="197">
        <f t="shared" si="0"/>
        <v>590</v>
      </c>
    </row>
    <row r="9" s="183" customFormat="1" ht="16.5" customHeight="1" spans="1:18">
      <c r="A9" s="198" t="s">
        <v>1574</v>
      </c>
      <c r="B9" s="195"/>
      <c r="C9" s="195"/>
      <c r="D9" s="196"/>
      <c r="F9" s="197"/>
      <c r="G9" s="197"/>
      <c r="H9" s="197"/>
      <c r="I9" s="197"/>
      <c r="J9" s="197">
        <f t="shared" si="0"/>
        <v>0</v>
      </c>
      <c r="K9" s="184"/>
      <c r="L9" s="184"/>
      <c r="M9" s="184"/>
      <c r="N9" s="184"/>
      <c r="O9" s="184"/>
      <c r="P9" s="184"/>
      <c r="Q9" s="184"/>
      <c r="R9" s="184"/>
    </row>
    <row r="10" s="184" customFormat="1" ht="16.5" hidden="1" customHeight="1" spans="1:18">
      <c r="A10" s="198" t="s">
        <v>1575</v>
      </c>
      <c r="B10" s="199"/>
      <c r="C10" s="200"/>
      <c r="D10" s="196">
        <v>8379</v>
      </c>
      <c r="F10" s="197"/>
      <c r="G10" s="197"/>
      <c r="H10" s="197"/>
      <c r="I10" s="197"/>
      <c r="J10" s="197">
        <f t="shared" si="0"/>
        <v>8379</v>
      </c>
    </row>
    <row r="11" s="183" customFormat="1" ht="16.5" customHeight="1" spans="1:18">
      <c r="A11" s="198" t="s">
        <v>1576</v>
      </c>
      <c r="B11" s="195"/>
      <c r="C11" s="195"/>
      <c r="D11" s="196"/>
      <c r="F11" s="197">
        <v>22</v>
      </c>
      <c r="G11" s="197"/>
      <c r="H11" s="197"/>
      <c r="I11" s="197"/>
      <c r="J11" s="197">
        <f t="shared" si="0"/>
        <v>0</v>
      </c>
      <c r="K11" s="184"/>
      <c r="L11" s="184"/>
      <c r="M11" s="184"/>
      <c r="N11" s="184"/>
      <c r="O11" s="184"/>
      <c r="P11" s="184"/>
      <c r="Q11" s="184"/>
      <c r="R11" s="184"/>
    </row>
    <row r="12" s="183" customFormat="1" ht="16.5" customHeight="1" spans="1:18">
      <c r="A12" s="194" t="s">
        <v>1577</v>
      </c>
      <c r="B12" s="195"/>
      <c r="C12" s="195"/>
      <c r="D12" s="196"/>
      <c r="F12" s="197">
        <f>SUM(F13:F17)</f>
        <v>0</v>
      </c>
      <c r="G12" s="197">
        <f>SUM(G13:G17)</f>
        <v>0</v>
      </c>
      <c r="H12" s="197">
        <f>SUM(H13:H17)</f>
        <v>0</v>
      </c>
      <c r="I12" s="197">
        <f>SUM(I13:I17)</f>
        <v>0</v>
      </c>
      <c r="J12" s="197">
        <f t="shared" si="0"/>
        <v>0</v>
      </c>
      <c r="K12" s="184"/>
      <c r="L12" s="184"/>
      <c r="M12" s="184"/>
      <c r="N12" s="184"/>
      <c r="O12" s="184"/>
      <c r="P12" s="184"/>
      <c r="Q12" s="184"/>
      <c r="R12" s="184"/>
    </row>
    <row r="13" s="184" customFormat="1" ht="16.5" hidden="1" customHeight="1" spans="1:18">
      <c r="A13" s="198" t="s">
        <v>1578</v>
      </c>
      <c r="B13" s="199"/>
      <c r="C13" s="200">
        <v>1</v>
      </c>
      <c r="D13" s="196">
        <v>32</v>
      </c>
      <c r="F13" s="197"/>
      <c r="G13" s="197"/>
      <c r="H13" s="197"/>
      <c r="I13" s="197"/>
      <c r="J13" s="197">
        <f t="shared" si="0"/>
        <v>33</v>
      </c>
    </row>
    <row r="14" s="184" customFormat="1" ht="16.5" hidden="1" customHeight="1" spans="1:18">
      <c r="A14" s="198" t="s">
        <v>1579</v>
      </c>
      <c r="B14" s="199"/>
      <c r="C14" s="200"/>
      <c r="D14" s="196">
        <v>23536</v>
      </c>
      <c r="F14" s="197"/>
      <c r="G14" s="197"/>
      <c r="H14" s="197"/>
      <c r="I14" s="197"/>
      <c r="J14" s="197">
        <f t="shared" si="0"/>
        <v>23536</v>
      </c>
    </row>
    <row r="15" s="184" customFormat="1" ht="16.5" hidden="1" customHeight="1" spans="1:18">
      <c r="A15" s="198" t="s">
        <v>1580</v>
      </c>
      <c r="B15" s="199"/>
      <c r="C15" s="200"/>
      <c r="D15" s="196">
        <v>23536</v>
      </c>
      <c r="F15" s="197"/>
      <c r="G15" s="197"/>
      <c r="H15" s="197"/>
      <c r="I15" s="197"/>
      <c r="J15" s="197">
        <f t="shared" si="0"/>
        <v>23536</v>
      </c>
    </row>
    <row r="16" s="184" customFormat="1" ht="16.5" hidden="1" customHeight="1" spans="1:18">
      <c r="A16" s="198" t="s">
        <v>1581</v>
      </c>
      <c r="B16" s="199"/>
      <c r="C16" s="200"/>
      <c r="D16" s="196">
        <v>23536</v>
      </c>
      <c r="F16" s="197"/>
      <c r="G16" s="197"/>
      <c r="H16" s="197"/>
      <c r="I16" s="197"/>
      <c r="J16" s="197">
        <f t="shared" si="0"/>
        <v>23536</v>
      </c>
    </row>
    <row r="17" s="183" customFormat="1" ht="16.5" customHeight="1" spans="1:18">
      <c r="A17" s="198" t="s">
        <v>1582</v>
      </c>
      <c r="B17" s="195"/>
      <c r="C17" s="195"/>
      <c r="D17" s="196"/>
      <c r="F17" s="197"/>
      <c r="G17" s="197"/>
      <c r="H17" s="197"/>
      <c r="I17" s="197"/>
      <c r="J17" s="197">
        <f t="shared" si="0"/>
        <v>0</v>
      </c>
      <c r="K17" s="184"/>
      <c r="L17" s="184"/>
      <c r="M17" s="184"/>
      <c r="N17" s="184"/>
      <c r="O17" s="184"/>
      <c r="P17" s="184"/>
      <c r="Q17" s="184"/>
      <c r="R17" s="184"/>
    </row>
    <row r="18" s="183" customFormat="1" ht="16.5" customHeight="1" spans="1:18">
      <c r="A18" s="194" t="s">
        <v>1583</v>
      </c>
      <c r="B18" s="201"/>
      <c r="C18" s="201"/>
      <c r="D18" s="196"/>
      <c r="F18" s="197">
        <f t="shared" ref="F18:I18" si="1">F19</f>
        <v>590</v>
      </c>
      <c r="G18" s="197">
        <f t="shared" si="1"/>
        <v>0</v>
      </c>
      <c r="H18" s="197">
        <f t="shared" si="1"/>
        <v>0</v>
      </c>
      <c r="I18" s="197">
        <f t="shared" si="1"/>
        <v>0</v>
      </c>
      <c r="J18" s="197">
        <f>C18+D19</f>
        <v>0</v>
      </c>
      <c r="K18" s="184">
        <v>1</v>
      </c>
      <c r="L18" s="184"/>
      <c r="M18" s="184"/>
      <c r="N18" s="184"/>
      <c r="O18" s="184"/>
      <c r="P18" s="184"/>
      <c r="Q18" s="184"/>
      <c r="R18" s="184"/>
    </row>
    <row r="19" s="183" customFormat="1" ht="16.5" customHeight="1" spans="1:18">
      <c r="A19" s="194" t="s">
        <v>1584</v>
      </c>
      <c r="B19" s="195"/>
      <c r="C19" s="195"/>
      <c r="D19" s="196"/>
      <c r="F19" s="197">
        <f>SUM(F20:F22)</f>
        <v>590</v>
      </c>
      <c r="G19" s="197">
        <f>SUM(G20:G22)</f>
        <v>0</v>
      </c>
      <c r="H19" s="197">
        <f>SUM(H20:H22)</f>
        <v>0</v>
      </c>
      <c r="I19" s="197">
        <f>SUM(I20:I22)</f>
        <v>0</v>
      </c>
      <c r="J19" s="197" t="e">
        <f>C19+#REF!</f>
        <v>#REF!</v>
      </c>
      <c r="K19" s="184"/>
      <c r="L19" s="184"/>
      <c r="M19" s="184"/>
      <c r="N19" s="184"/>
      <c r="O19" s="184"/>
      <c r="P19" s="184"/>
      <c r="Q19" s="184"/>
      <c r="R19" s="184"/>
    </row>
    <row r="20" s="183" customFormat="1" ht="21" customHeight="1" spans="1:18">
      <c r="A20" s="198" t="s">
        <v>1585</v>
      </c>
      <c r="B20" s="195"/>
      <c r="C20" s="195"/>
      <c r="D20" s="196"/>
      <c r="F20" s="197"/>
      <c r="G20" s="197"/>
      <c r="H20" s="197"/>
      <c r="I20" s="197"/>
      <c r="J20" s="197">
        <f t="shared" si="0"/>
        <v>0</v>
      </c>
      <c r="K20" s="184"/>
      <c r="L20" s="184"/>
      <c r="M20" s="184"/>
      <c r="N20" s="184"/>
      <c r="O20" s="184"/>
      <c r="P20" s="184"/>
      <c r="Q20" s="184"/>
      <c r="R20" s="184"/>
    </row>
    <row r="21" s="183" customFormat="1" ht="16.5" customHeight="1" spans="1:18">
      <c r="A21" s="198" t="s">
        <v>1586</v>
      </c>
      <c r="B21" s="195"/>
      <c r="C21" s="195"/>
      <c r="D21" s="196"/>
      <c r="F21" s="197"/>
      <c r="G21" s="197"/>
      <c r="H21" s="197"/>
      <c r="I21" s="197"/>
      <c r="J21" s="197">
        <f t="shared" si="0"/>
        <v>0</v>
      </c>
      <c r="K21" s="184"/>
      <c r="L21" s="184"/>
      <c r="M21" s="184"/>
      <c r="N21" s="184"/>
      <c r="O21" s="184"/>
      <c r="P21" s="184"/>
      <c r="Q21" s="184"/>
      <c r="R21" s="184"/>
    </row>
    <row r="22" s="183" customFormat="1" ht="16.5" customHeight="1" spans="1:18">
      <c r="A22" s="198" t="s">
        <v>1587</v>
      </c>
      <c r="B22" s="195"/>
      <c r="C22" s="195"/>
      <c r="D22" s="196"/>
      <c r="F22" s="197">
        <v>590</v>
      </c>
      <c r="G22" s="197"/>
      <c r="H22" s="197"/>
      <c r="I22" s="197"/>
      <c r="J22" s="197">
        <f t="shared" si="0"/>
        <v>0</v>
      </c>
      <c r="K22" s="184"/>
      <c r="L22" s="184"/>
      <c r="M22" s="184"/>
      <c r="N22" s="184"/>
      <c r="O22" s="184"/>
      <c r="P22" s="184"/>
      <c r="Q22" s="184"/>
      <c r="R22" s="184"/>
    </row>
    <row r="23" s="183" customFormat="1" ht="16.5" customHeight="1" spans="1:18">
      <c r="A23" s="194" t="s">
        <v>1588</v>
      </c>
      <c r="B23" s="201"/>
      <c r="C23" s="201"/>
      <c r="D23" s="196"/>
      <c r="F23" s="197">
        <f>F24</f>
        <v>0</v>
      </c>
      <c r="G23" s="197">
        <f>G24</f>
        <v>0</v>
      </c>
      <c r="H23" s="197">
        <f>H24</f>
        <v>8379</v>
      </c>
      <c r="I23" s="197">
        <f>I24</f>
        <v>0</v>
      </c>
      <c r="J23" s="197">
        <f t="shared" si="0"/>
        <v>0</v>
      </c>
      <c r="K23" s="184">
        <v>1</v>
      </c>
      <c r="L23" s="184"/>
      <c r="M23" s="184"/>
      <c r="N23" s="184"/>
      <c r="O23" s="184"/>
      <c r="P23" s="184"/>
      <c r="Q23" s="184"/>
      <c r="R23" s="184"/>
    </row>
    <row r="24" s="183" customFormat="1" ht="16.5" customHeight="1" spans="1:18">
      <c r="A24" s="194" t="s">
        <v>1589</v>
      </c>
      <c r="B24" s="195"/>
      <c r="C24" s="195"/>
      <c r="D24" s="196"/>
      <c r="F24" s="197">
        <f>SUM(F25:F28)</f>
        <v>0</v>
      </c>
      <c r="G24" s="197">
        <f>SUM(G25:G28)</f>
        <v>0</v>
      </c>
      <c r="H24" s="197">
        <f>SUM(H25:H28)</f>
        <v>8379</v>
      </c>
      <c r="I24" s="197">
        <f>SUM(I25:I28)</f>
        <v>0</v>
      </c>
      <c r="J24" s="197">
        <f t="shared" si="0"/>
        <v>0</v>
      </c>
      <c r="K24" s="184"/>
      <c r="L24" s="184"/>
      <c r="M24" s="184"/>
      <c r="N24" s="184"/>
      <c r="O24" s="184"/>
      <c r="P24" s="184"/>
      <c r="Q24" s="184"/>
      <c r="R24" s="184"/>
    </row>
    <row r="25" s="184" customFormat="1" ht="16.5" hidden="1" customHeight="1" spans="1:18">
      <c r="A25" s="198" t="s">
        <v>1590</v>
      </c>
      <c r="B25" s="199"/>
      <c r="C25" s="200"/>
      <c r="D25" s="196">
        <v>0</v>
      </c>
      <c r="F25" s="197"/>
      <c r="G25" s="197"/>
      <c r="H25" s="197"/>
      <c r="I25" s="197"/>
      <c r="J25" s="197">
        <f t="shared" si="0"/>
        <v>0</v>
      </c>
    </row>
    <row r="26" s="183" customFormat="1" ht="16.5" customHeight="1" spans="1:18">
      <c r="A26" s="198" t="s">
        <v>1591</v>
      </c>
      <c r="B26" s="195"/>
      <c r="C26" s="195"/>
      <c r="D26" s="196"/>
      <c r="F26" s="197"/>
      <c r="G26" s="197"/>
      <c r="H26" s="197">
        <v>8379</v>
      </c>
      <c r="I26" s="197"/>
      <c r="J26" s="197">
        <f t="shared" si="0"/>
        <v>0</v>
      </c>
      <c r="K26" s="184"/>
      <c r="L26" s="184"/>
      <c r="M26" s="184"/>
      <c r="N26" s="184"/>
      <c r="O26" s="184"/>
      <c r="P26" s="184"/>
      <c r="Q26" s="184"/>
      <c r="R26" s="184"/>
    </row>
    <row r="27" s="184" customFormat="1" ht="16.5" hidden="1" customHeight="1" spans="1:18">
      <c r="A27" s="198" t="s">
        <v>1592</v>
      </c>
      <c r="B27" s="199"/>
      <c r="C27" s="200"/>
      <c r="D27" s="196">
        <v>155387</v>
      </c>
      <c r="F27" s="197"/>
      <c r="G27" s="197"/>
      <c r="H27" s="197"/>
      <c r="I27" s="197"/>
      <c r="J27" s="197">
        <f t="shared" si="0"/>
        <v>155387</v>
      </c>
    </row>
    <row r="28" s="184" customFormat="1" ht="16.5" hidden="1" customHeight="1" spans="1:18">
      <c r="A28" s="198" t="s">
        <v>1593</v>
      </c>
      <c r="B28" s="199"/>
      <c r="C28" s="200"/>
      <c r="D28" s="196">
        <v>5387</v>
      </c>
      <c r="F28" s="197"/>
      <c r="G28" s="197"/>
      <c r="H28" s="197"/>
      <c r="I28" s="197"/>
      <c r="J28" s="197">
        <f t="shared" si="0"/>
        <v>5387</v>
      </c>
    </row>
    <row r="29" s="183" customFormat="1" ht="16.5" customHeight="1" spans="1:18">
      <c r="A29" s="194" t="s">
        <v>1594</v>
      </c>
      <c r="B29" s="201">
        <v>2010</v>
      </c>
      <c r="C29" s="201">
        <v>15630</v>
      </c>
      <c r="D29" s="202">
        <f>C29/B29-1</f>
        <v>6.78</v>
      </c>
      <c r="F29" s="197">
        <f>F30+F43+F47+F48+F54+F58+F62+F66+F72</f>
        <v>32</v>
      </c>
      <c r="G29" s="197">
        <f>G30+G43+G47+G48+G54+G58+G62+G66+G72</f>
        <v>0</v>
      </c>
      <c r="H29" s="197">
        <f>H30+H43+H47+H48+H54+H58+H62+H66+H72</f>
        <v>0</v>
      </c>
      <c r="I29" s="197">
        <f>I30+I43+I47+I48+I54+I58+I62+I66+I72</f>
        <v>0</v>
      </c>
      <c r="J29" s="197">
        <f t="shared" si="0"/>
        <v>15637</v>
      </c>
      <c r="K29" s="184">
        <v>1</v>
      </c>
      <c r="L29" s="184"/>
      <c r="M29" s="184"/>
      <c r="N29" s="184"/>
      <c r="O29" s="184"/>
      <c r="P29" s="184"/>
      <c r="Q29" s="184"/>
      <c r="R29" s="184"/>
    </row>
    <row r="30" s="183" customFormat="1" ht="16.5" customHeight="1" spans="1:18">
      <c r="A30" s="194" t="s">
        <v>1595</v>
      </c>
      <c r="B30" s="195"/>
      <c r="C30" s="195"/>
      <c r="D30" s="196"/>
      <c r="F30" s="197">
        <f>SUM(F31:F42)</f>
        <v>0</v>
      </c>
      <c r="G30" s="197">
        <f>SUM(G31:G42)</f>
        <v>0</v>
      </c>
      <c r="H30" s="197">
        <f>SUM(H31:H42)</f>
        <v>0</v>
      </c>
      <c r="I30" s="197">
        <f>SUM(I31:I42)</f>
        <v>0</v>
      </c>
      <c r="J30" s="197">
        <f t="shared" si="0"/>
        <v>0</v>
      </c>
      <c r="K30" s="184"/>
      <c r="L30" s="184"/>
      <c r="M30" s="184"/>
      <c r="N30" s="184"/>
      <c r="O30" s="184"/>
      <c r="P30" s="184"/>
      <c r="Q30" s="184"/>
      <c r="R30" s="184"/>
    </row>
    <row r="31" s="184" customFormat="1" ht="16.5" hidden="1" customHeight="1" spans="1:18">
      <c r="A31" s="198" t="s">
        <v>1596</v>
      </c>
      <c r="B31" s="199"/>
      <c r="C31" s="200"/>
      <c r="D31" s="196">
        <v>150000</v>
      </c>
      <c r="F31" s="203"/>
      <c r="G31" s="197"/>
      <c r="H31" s="197"/>
      <c r="I31" s="203"/>
      <c r="J31" s="197">
        <f t="shared" si="0"/>
        <v>150000</v>
      </c>
    </row>
    <row r="32" s="184" customFormat="1" ht="16.5" hidden="1" customHeight="1" spans="1:18">
      <c r="A32" s="198" t="s">
        <v>1597</v>
      </c>
      <c r="B32" s="199"/>
      <c r="C32" s="200"/>
      <c r="D32" s="196">
        <v>167295</v>
      </c>
      <c r="F32" s="203"/>
      <c r="G32" s="197"/>
      <c r="H32" s="197"/>
      <c r="I32" s="203"/>
      <c r="J32" s="197">
        <f t="shared" si="0"/>
        <v>167295</v>
      </c>
    </row>
    <row r="33" s="184" customFormat="1" ht="16.5" hidden="1" customHeight="1" spans="1:18">
      <c r="A33" s="198" t="s">
        <v>1598</v>
      </c>
      <c r="B33" s="204"/>
      <c r="C33" s="205">
        <v>15716</v>
      </c>
      <c r="D33" s="196">
        <v>110964</v>
      </c>
      <c r="F33" s="203"/>
      <c r="G33" s="197"/>
      <c r="H33" s="197"/>
      <c r="I33" s="203"/>
      <c r="J33" s="197">
        <f t="shared" si="0"/>
        <v>126680</v>
      </c>
    </row>
    <row r="34" s="184" customFormat="1" ht="16.5" hidden="1" customHeight="1" spans="1:18">
      <c r="A34" s="198" t="s">
        <v>1599</v>
      </c>
      <c r="B34" s="199"/>
      <c r="C34" s="200">
        <v>14859</v>
      </c>
      <c r="D34" s="196">
        <v>40</v>
      </c>
      <c r="F34" s="203"/>
      <c r="G34" s="197"/>
      <c r="H34" s="197"/>
      <c r="I34" s="203"/>
      <c r="J34" s="197">
        <f t="shared" si="0"/>
        <v>14899</v>
      </c>
    </row>
    <row r="35" s="184" customFormat="1" ht="16.5" hidden="1" customHeight="1" spans="1:18">
      <c r="A35" s="198" t="s">
        <v>1600</v>
      </c>
      <c r="B35" s="199"/>
      <c r="C35" s="200"/>
      <c r="D35" s="196">
        <v>110924</v>
      </c>
      <c r="F35" s="203"/>
      <c r="G35" s="197"/>
      <c r="H35" s="197"/>
      <c r="I35" s="203"/>
      <c r="J35" s="197">
        <f t="shared" si="0"/>
        <v>110924</v>
      </c>
    </row>
    <row r="36" s="184" customFormat="1" ht="16.5" hidden="1" customHeight="1" spans="1:18">
      <c r="A36" s="198" t="s">
        <v>1601</v>
      </c>
      <c r="B36" s="199"/>
      <c r="C36" s="200">
        <v>14859</v>
      </c>
      <c r="D36" s="196">
        <v>24002</v>
      </c>
      <c r="F36" s="203"/>
      <c r="G36" s="197"/>
      <c r="H36" s="197"/>
      <c r="I36" s="203"/>
      <c r="J36" s="197">
        <f t="shared" si="0"/>
        <v>38861</v>
      </c>
    </row>
    <row r="37" s="184" customFormat="1" ht="16.5" hidden="1" customHeight="1" spans="1:18">
      <c r="A37" s="198" t="s">
        <v>1602</v>
      </c>
      <c r="B37" s="199"/>
      <c r="C37" s="200">
        <v>0</v>
      </c>
      <c r="D37" s="196">
        <v>1784</v>
      </c>
      <c r="F37" s="203"/>
      <c r="G37" s="197"/>
      <c r="H37" s="197"/>
      <c r="I37" s="203"/>
      <c r="J37" s="197">
        <f t="shared" si="0"/>
        <v>1784</v>
      </c>
    </row>
    <row r="38" s="184" customFormat="1" ht="16.5" hidden="1" customHeight="1" spans="1:18">
      <c r="A38" s="198" t="s">
        <v>1603</v>
      </c>
      <c r="B38" s="199"/>
      <c r="C38" s="200"/>
      <c r="D38" s="196">
        <v>2865</v>
      </c>
      <c r="F38" s="203"/>
      <c r="G38" s="197"/>
      <c r="H38" s="197"/>
      <c r="I38" s="203"/>
      <c r="J38" s="197">
        <f t="shared" si="0"/>
        <v>2865</v>
      </c>
    </row>
    <row r="39" s="184" customFormat="1" ht="16.5" hidden="1" customHeight="1" spans="1:18">
      <c r="A39" s="198" t="s">
        <v>1604</v>
      </c>
      <c r="B39" s="199"/>
      <c r="C39" s="200">
        <v>0</v>
      </c>
      <c r="D39" s="196">
        <v>3957</v>
      </c>
      <c r="F39" s="203"/>
      <c r="G39" s="197"/>
      <c r="H39" s="197"/>
      <c r="I39" s="203"/>
      <c r="J39" s="197">
        <f t="shared" si="0"/>
        <v>3957</v>
      </c>
    </row>
    <row r="40" s="184" customFormat="1" ht="16.5" hidden="1" customHeight="1" spans="1:18">
      <c r="A40" s="198" t="s">
        <v>1605</v>
      </c>
      <c r="B40" s="199"/>
      <c r="C40" s="200"/>
      <c r="D40" s="196">
        <v>15396</v>
      </c>
      <c r="F40" s="203"/>
      <c r="G40" s="197"/>
      <c r="H40" s="197"/>
      <c r="I40" s="203"/>
      <c r="J40" s="197">
        <f t="shared" si="0"/>
        <v>15396</v>
      </c>
    </row>
    <row r="41" s="184" customFormat="1" ht="16.5" hidden="1" customHeight="1" spans="1:18">
      <c r="A41" s="198" t="s">
        <v>948</v>
      </c>
      <c r="B41" s="199"/>
      <c r="C41" s="200"/>
      <c r="D41" s="196">
        <v>32329</v>
      </c>
      <c r="F41" s="203"/>
      <c r="G41" s="197"/>
      <c r="H41" s="197"/>
      <c r="I41" s="203"/>
      <c r="J41" s="197">
        <f t="shared" si="0"/>
        <v>32329</v>
      </c>
    </row>
    <row r="42" s="183" customFormat="1" ht="16.5" customHeight="1" spans="1:18">
      <c r="A42" s="198" t="s">
        <v>1606</v>
      </c>
      <c r="B42" s="195"/>
      <c r="C42" s="195"/>
      <c r="D42" s="196"/>
      <c r="F42" s="197"/>
      <c r="G42" s="197"/>
      <c r="H42" s="197"/>
      <c r="I42" s="197"/>
      <c r="J42" s="197">
        <f t="shared" si="0"/>
        <v>0</v>
      </c>
      <c r="K42" s="184"/>
      <c r="L42" s="184"/>
      <c r="M42" s="184"/>
      <c r="N42" s="184"/>
      <c r="O42" s="184"/>
      <c r="P42" s="184"/>
      <c r="Q42" s="184"/>
      <c r="R42" s="184"/>
    </row>
    <row r="43" s="184" customFormat="1" ht="16.5" hidden="1" customHeight="1" spans="1:18">
      <c r="A43" s="194" t="s">
        <v>1607</v>
      </c>
      <c r="B43" s="206"/>
      <c r="C43" s="200">
        <v>0</v>
      </c>
      <c r="D43" s="196">
        <v>7876</v>
      </c>
      <c r="F43" s="203">
        <f>SUM(F44:F46)</f>
        <v>0</v>
      </c>
      <c r="G43" s="197">
        <f>SUM(G44:G46)</f>
        <v>0</v>
      </c>
      <c r="H43" s="197">
        <f>SUM(H44:H46)</f>
        <v>0</v>
      </c>
      <c r="I43" s="203">
        <f>SUM(I44:I46)</f>
        <v>0</v>
      </c>
      <c r="J43" s="197">
        <f t="shared" si="0"/>
        <v>7876</v>
      </c>
    </row>
    <row r="44" s="184" customFormat="1" ht="16.5" hidden="1" customHeight="1" spans="1:18">
      <c r="A44" s="198" t="s">
        <v>1596</v>
      </c>
      <c r="B44" s="199"/>
      <c r="C44" s="200">
        <v>0</v>
      </c>
      <c r="D44" s="196">
        <v>234</v>
      </c>
      <c r="F44" s="203"/>
      <c r="G44" s="197"/>
      <c r="H44" s="197"/>
      <c r="I44" s="203"/>
      <c r="J44" s="197">
        <f t="shared" si="0"/>
        <v>234</v>
      </c>
    </row>
    <row r="45" s="184" customFormat="1" ht="16.5" hidden="1" customHeight="1" spans="1:18">
      <c r="A45" s="198" t="s">
        <v>1597</v>
      </c>
      <c r="B45" s="199"/>
      <c r="C45" s="200"/>
      <c r="D45" s="196">
        <v>13111</v>
      </c>
      <c r="F45" s="203"/>
      <c r="G45" s="197"/>
      <c r="H45" s="197"/>
      <c r="I45" s="203"/>
      <c r="J45" s="197">
        <f t="shared" si="0"/>
        <v>13111</v>
      </c>
    </row>
    <row r="46" s="184" customFormat="1" ht="16.5" hidden="1" customHeight="1" spans="1:18">
      <c r="A46" s="198" t="s">
        <v>1608</v>
      </c>
      <c r="B46" s="199"/>
      <c r="C46" s="200"/>
      <c r="D46" s="196">
        <v>95400</v>
      </c>
      <c r="F46" s="203"/>
      <c r="G46" s="197"/>
      <c r="H46" s="197"/>
      <c r="I46" s="203"/>
      <c r="J46" s="197">
        <f t="shared" si="0"/>
        <v>95400</v>
      </c>
    </row>
    <row r="47" s="183" customFormat="1" ht="16.5" customHeight="1" spans="1:18">
      <c r="A47" s="194" t="s">
        <v>1609</v>
      </c>
      <c r="B47" s="195"/>
      <c r="C47" s="195"/>
      <c r="D47" s="196"/>
      <c r="F47" s="197">
        <v>32</v>
      </c>
      <c r="G47" s="197"/>
      <c r="H47" s="197"/>
      <c r="I47" s="197"/>
      <c r="J47" s="197">
        <f t="shared" si="0"/>
        <v>0</v>
      </c>
      <c r="K47" s="184"/>
      <c r="L47" s="184"/>
      <c r="M47" s="184"/>
      <c r="N47" s="184"/>
      <c r="O47" s="184"/>
      <c r="P47" s="184"/>
      <c r="Q47" s="184"/>
      <c r="R47" s="184"/>
    </row>
    <row r="48" s="184" customFormat="1" ht="16.5" hidden="1" customHeight="1" spans="1:18">
      <c r="A48" s="194" t="s">
        <v>1610</v>
      </c>
      <c r="B48" s="206"/>
      <c r="C48" s="200">
        <v>0</v>
      </c>
      <c r="D48" s="196">
        <v>1221</v>
      </c>
      <c r="F48" s="197">
        <f>SUM(F49:F53)</f>
        <v>0</v>
      </c>
      <c r="G48" s="197">
        <f>SUM(G49:G53)</f>
        <v>0</v>
      </c>
      <c r="H48" s="197">
        <f>SUM(H49:H53)</f>
        <v>0</v>
      </c>
      <c r="I48" s="203">
        <f>SUM(I49:I53)</f>
        <v>0</v>
      </c>
      <c r="J48" s="197">
        <f t="shared" si="0"/>
        <v>1221</v>
      </c>
    </row>
    <row r="49" s="184" customFormat="1" ht="16.5" hidden="1" customHeight="1" spans="1:10">
      <c r="A49" s="198" t="s">
        <v>1611</v>
      </c>
      <c r="B49" s="199"/>
      <c r="C49" s="200">
        <v>504</v>
      </c>
      <c r="D49" s="196">
        <v>5677</v>
      </c>
      <c r="F49" s="197"/>
      <c r="G49" s="197"/>
      <c r="H49" s="197"/>
      <c r="I49" s="203"/>
      <c r="J49" s="197">
        <f t="shared" si="0"/>
        <v>6181</v>
      </c>
    </row>
    <row r="50" s="184" customFormat="1" ht="16.5" hidden="1" customHeight="1" spans="1:10">
      <c r="A50" s="198" t="s">
        <v>1612</v>
      </c>
      <c r="B50" s="199"/>
      <c r="C50" s="200">
        <v>263</v>
      </c>
      <c r="D50" s="196">
        <v>3662</v>
      </c>
      <c r="F50" s="197"/>
      <c r="G50" s="197"/>
      <c r="H50" s="197"/>
      <c r="I50" s="203"/>
      <c r="J50" s="197">
        <f t="shared" si="0"/>
        <v>3925</v>
      </c>
    </row>
    <row r="51" s="184" customFormat="1" ht="16.5" hidden="1" customHeight="1" spans="1:10">
      <c r="A51" s="198" t="s">
        <v>1613</v>
      </c>
      <c r="B51" s="199"/>
      <c r="C51" s="200"/>
      <c r="D51" s="196">
        <v>42469</v>
      </c>
      <c r="F51" s="197"/>
      <c r="G51" s="197"/>
      <c r="H51" s="197"/>
      <c r="I51" s="203"/>
      <c r="J51" s="197">
        <f t="shared" si="0"/>
        <v>42469</v>
      </c>
    </row>
    <row r="52" s="184" customFormat="1" ht="16.5" hidden="1" customHeight="1" spans="1:10">
      <c r="A52" s="198" t="s">
        <v>1614</v>
      </c>
      <c r="B52" s="199"/>
      <c r="C52" s="200"/>
      <c r="D52" s="196">
        <v>42355</v>
      </c>
      <c r="F52" s="197"/>
      <c r="G52" s="197"/>
      <c r="H52" s="197"/>
      <c r="I52" s="203"/>
      <c r="J52" s="197">
        <f t="shared" si="0"/>
        <v>42355</v>
      </c>
    </row>
    <row r="53" s="184" customFormat="1" ht="16.5" hidden="1" customHeight="1" spans="1:10">
      <c r="A53" s="198" t="s">
        <v>1615</v>
      </c>
      <c r="B53" s="199"/>
      <c r="C53" s="200">
        <v>90</v>
      </c>
      <c r="D53" s="196">
        <v>16</v>
      </c>
      <c r="F53" s="197"/>
      <c r="G53" s="197"/>
      <c r="H53" s="197"/>
      <c r="I53" s="203"/>
      <c r="J53" s="197">
        <f t="shared" si="0"/>
        <v>106</v>
      </c>
    </row>
    <row r="54" s="184" customFormat="1" ht="16.5" hidden="1" customHeight="1" spans="1:10">
      <c r="A54" s="194" t="s">
        <v>1616</v>
      </c>
      <c r="B54" s="206"/>
      <c r="C54" s="200">
        <v>0</v>
      </c>
      <c r="D54" s="196">
        <v>5</v>
      </c>
      <c r="F54" s="197">
        <f>SUM(F55:F57)</f>
        <v>0</v>
      </c>
      <c r="G54" s="197">
        <f>SUM(G55:G57)</f>
        <v>0</v>
      </c>
      <c r="H54" s="197">
        <f>SUM(H55:H57)</f>
        <v>0</v>
      </c>
      <c r="I54" s="203">
        <f>SUM(I55:I57)</f>
        <v>0</v>
      </c>
      <c r="J54" s="197">
        <f t="shared" si="0"/>
        <v>5</v>
      </c>
    </row>
    <row r="55" s="184" customFormat="1" ht="16.5" hidden="1" customHeight="1" spans="1:10">
      <c r="A55" s="198" t="s">
        <v>1617</v>
      </c>
      <c r="B55" s="199"/>
      <c r="C55" s="200">
        <v>0</v>
      </c>
      <c r="D55" s="196">
        <v>5</v>
      </c>
      <c r="F55" s="197"/>
      <c r="G55" s="197"/>
      <c r="H55" s="197"/>
      <c r="I55" s="203"/>
      <c r="J55" s="197">
        <f t="shared" si="0"/>
        <v>5</v>
      </c>
    </row>
    <row r="56" s="184" customFormat="1" ht="16.5" hidden="1" customHeight="1" spans="1:10">
      <c r="A56" s="198" t="s">
        <v>1618</v>
      </c>
      <c r="B56" s="207"/>
      <c r="C56" s="208">
        <v>0</v>
      </c>
      <c r="D56" s="196">
        <v>0</v>
      </c>
      <c r="F56" s="197"/>
      <c r="G56" s="197"/>
      <c r="H56" s="197"/>
      <c r="I56" s="203"/>
      <c r="J56" s="197">
        <f t="shared" si="0"/>
        <v>0</v>
      </c>
    </row>
    <row r="57" s="184" customFormat="1" ht="16.5" hidden="1" customHeight="1" spans="1:10">
      <c r="A57" s="198" t="s">
        <v>1619</v>
      </c>
      <c r="B57" s="198"/>
      <c r="C57" s="198">
        <v>0</v>
      </c>
      <c r="D57" s="196">
        <v>0</v>
      </c>
      <c r="F57" s="197"/>
      <c r="G57" s="197"/>
      <c r="H57" s="197"/>
      <c r="I57" s="203"/>
      <c r="J57" s="197">
        <f t="shared" si="0"/>
        <v>0</v>
      </c>
    </row>
    <row r="58" s="184" customFormat="1" ht="16.5" hidden="1" customHeight="1" spans="1:10">
      <c r="A58" s="194" t="s">
        <v>1620</v>
      </c>
      <c r="B58" s="206"/>
      <c r="C58" s="200"/>
      <c r="D58" s="196">
        <v>1</v>
      </c>
      <c r="F58" s="197">
        <f>SUM(F59:F61)</f>
        <v>0</v>
      </c>
      <c r="G58" s="197">
        <f>SUM(G59:G61)</f>
        <v>0</v>
      </c>
      <c r="H58" s="197">
        <f>SUM(H59:H61)</f>
        <v>0</v>
      </c>
      <c r="I58" s="203">
        <f>SUM(I59:I61)</f>
        <v>0</v>
      </c>
      <c r="J58" s="197">
        <f t="shared" si="0"/>
        <v>1</v>
      </c>
    </row>
    <row r="59" s="184" customFormat="1" ht="16.5" hidden="1" customHeight="1" spans="1:10">
      <c r="A59" s="198" t="s">
        <v>1596</v>
      </c>
      <c r="B59" s="199"/>
      <c r="C59" s="200">
        <v>2048</v>
      </c>
      <c r="D59" s="196">
        <v>2</v>
      </c>
      <c r="F59" s="197"/>
      <c r="G59" s="197"/>
      <c r="H59" s="197"/>
      <c r="I59" s="203"/>
      <c r="J59" s="197">
        <f t="shared" si="0"/>
        <v>2050</v>
      </c>
    </row>
    <row r="60" s="184" customFormat="1" ht="16.5" hidden="1" customHeight="1" spans="1:10">
      <c r="A60" s="198" t="s">
        <v>1597</v>
      </c>
      <c r="B60" s="199"/>
      <c r="C60" s="200">
        <v>2048</v>
      </c>
      <c r="D60" s="196">
        <v>2</v>
      </c>
      <c r="F60" s="197"/>
      <c r="G60" s="197"/>
      <c r="H60" s="197"/>
      <c r="I60" s="203"/>
      <c r="J60" s="197">
        <f t="shared" si="0"/>
        <v>2050</v>
      </c>
    </row>
    <row r="61" s="184" customFormat="1" ht="16.5" hidden="1" customHeight="1" spans="1:10">
      <c r="A61" s="198" t="s">
        <v>1621</v>
      </c>
      <c r="B61" s="199"/>
      <c r="C61" s="200">
        <v>0</v>
      </c>
      <c r="D61" s="196">
        <v>0</v>
      </c>
      <c r="F61" s="197"/>
      <c r="G61" s="197"/>
      <c r="H61" s="197"/>
      <c r="I61" s="203"/>
      <c r="J61" s="197">
        <f t="shared" si="0"/>
        <v>0</v>
      </c>
    </row>
    <row r="62" s="184" customFormat="1" ht="16.5" hidden="1" customHeight="1" spans="1:10">
      <c r="A62" s="194" t="s">
        <v>1622</v>
      </c>
      <c r="B62" s="206"/>
      <c r="C62" s="200"/>
      <c r="D62" s="196">
        <v>108000</v>
      </c>
      <c r="F62" s="197">
        <f>SUM(F63:F65)</f>
        <v>0</v>
      </c>
      <c r="G62" s="197">
        <f>SUM(G63:G65)</f>
        <v>0</v>
      </c>
      <c r="H62" s="197">
        <f>SUM(H63:H65)</f>
        <v>0</v>
      </c>
      <c r="I62" s="203">
        <f>SUM(I63:I65)</f>
        <v>0</v>
      </c>
      <c r="J62" s="197">
        <f t="shared" si="0"/>
        <v>108000</v>
      </c>
    </row>
    <row r="63" s="184" customFormat="1" ht="16.5" hidden="1" customHeight="1" spans="1:10">
      <c r="A63" s="198" t="s">
        <v>1596</v>
      </c>
      <c r="B63" s="199"/>
      <c r="C63" s="200">
        <v>0</v>
      </c>
      <c r="D63" s="196">
        <v>108000</v>
      </c>
      <c r="F63" s="197"/>
      <c r="G63" s="197"/>
      <c r="H63" s="197"/>
      <c r="I63" s="203"/>
      <c r="J63" s="197">
        <f t="shared" si="0"/>
        <v>108000</v>
      </c>
    </row>
    <row r="64" s="184" customFormat="1" ht="16.5" hidden="1" customHeight="1" spans="1:10">
      <c r="A64" s="198" t="s">
        <v>1597</v>
      </c>
      <c r="B64" s="199"/>
      <c r="C64" s="200"/>
      <c r="D64" s="196">
        <v>108000</v>
      </c>
      <c r="F64" s="197"/>
      <c r="G64" s="197"/>
      <c r="H64" s="197"/>
      <c r="I64" s="203"/>
      <c r="J64" s="197">
        <f t="shared" si="0"/>
        <v>108000</v>
      </c>
    </row>
    <row r="65" s="184" customFormat="1" ht="16.5" hidden="1" customHeight="1" spans="1:18">
      <c r="A65" s="198" t="s">
        <v>1623</v>
      </c>
      <c r="B65" s="199"/>
      <c r="C65" s="200"/>
      <c r="D65" s="196"/>
      <c r="F65" s="197"/>
      <c r="G65" s="197"/>
      <c r="H65" s="197"/>
      <c r="I65" s="203"/>
      <c r="J65" s="197">
        <f t="shared" si="0"/>
        <v>0</v>
      </c>
    </row>
    <row r="66" s="184" customFormat="1" ht="16.5" hidden="1" customHeight="1" spans="1:18">
      <c r="A66" s="194" t="s">
        <v>1624</v>
      </c>
      <c r="B66" s="206"/>
      <c r="C66" s="200">
        <v>0</v>
      </c>
      <c r="D66" s="196">
        <v>1195708</v>
      </c>
      <c r="F66" s="197">
        <f>SUM(F67:F71)</f>
        <v>0</v>
      </c>
      <c r="G66" s="197">
        <f>SUM(G67:G71)</f>
        <v>0</v>
      </c>
      <c r="H66" s="197">
        <f>SUM(H67:H71)</f>
        <v>0</v>
      </c>
      <c r="I66" s="203">
        <f>SUM(I67:I71)</f>
        <v>0</v>
      </c>
      <c r="J66" s="197">
        <f t="shared" si="0"/>
        <v>1195708</v>
      </c>
    </row>
    <row r="67" s="184" customFormat="1" ht="16.5" hidden="1" customHeight="1" spans="1:18">
      <c r="A67" s="198" t="s">
        <v>1611</v>
      </c>
      <c r="B67" s="199"/>
      <c r="C67" s="200">
        <v>178</v>
      </c>
      <c r="D67" s="196"/>
      <c r="F67" s="197"/>
      <c r="G67" s="197"/>
      <c r="H67" s="197"/>
      <c r="I67" s="203"/>
      <c r="J67" s="197">
        <f t="shared" si="0"/>
        <v>178</v>
      </c>
    </row>
    <row r="68" s="184" customFormat="1" ht="16.5" hidden="1" customHeight="1" spans="1:18">
      <c r="A68" s="198" t="s">
        <v>1612</v>
      </c>
      <c r="B68" s="199"/>
      <c r="C68" s="200">
        <v>1012</v>
      </c>
      <c r="D68" s="196">
        <v>26556</v>
      </c>
      <c r="F68" s="197"/>
      <c r="G68" s="197"/>
      <c r="H68" s="197"/>
      <c r="I68" s="203"/>
      <c r="J68" s="197">
        <f t="shared" si="0"/>
        <v>27568</v>
      </c>
    </row>
    <row r="69" s="184" customFormat="1" ht="16.5" hidden="1" customHeight="1" spans="1:18">
      <c r="A69" s="198" t="s">
        <v>1613</v>
      </c>
      <c r="B69" s="199"/>
      <c r="C69" s="200">
        <v>858</v>
      </c>
      <c r="D69" s="196"/>
      <c r="F69" s="197"/>
      <c r="G69" s="197"/>
      <c r="H69" s="197"/>
      <c r="I69" s="203"/>
      <c r="J69" s="197">
        <f t="shared" si="0"/>
        <v>858</v>
      </c>
    </row>
    <row r="70" s="184" customFormat="1" ht="16.5" hidden="1" customHeight="1" spans="1:18">
      <c r="A70" s="198" t="s">
        <v>1614</v>
      </c>
      <c r="B70" s="199"/>
      <c r="C70" s="200"/>
      <c r="D70" s="196">
        <v>30000</v>
      </c>
      <c r="F70" s="197"/>
      <c r="G70" s="197"/>
      <c r="H70" s="197"/>
      <c r="I70" s="203"/>
      <c r="J70" s="197">
        <f t="shared" si="0"/>
        <v>30000</v>
      </c>
    </row>
    <row r="71" s="184" customFormat="1" ht="16.5" hidden="1" customHeight="1" spans="1:18">
      <c r="A71" s="198" t="s">
        <v>1625</v>
      </c>
      <c r="B71" s="199"/>
      <c r="C71" s="200"/>
      <c r="D71" s="196"/>
      <c r="F71" s="197"/>
      <c r="G71" s="197"/>
      <c r="H71" s="197"/>
      <c r="I71" s="203"/>
      <c r="J71" s="197">
        <f t="shared" si="0"/>
        <v>0</v>
      </c>
    </row>
    <row r="72" s="184" customFormat="1" ht="16.5" hidden="1" customHeight="1" spans="1:18">
      <c r="A72" s="194" t="s">
        <v>1626</v>
      </c>
      <c r="B72" s="206"/>
      <c r="C72" s="200"/>
      <c r="D72" s="196"/>
      <c r="F72" s="197">
        <f>SUM(F73:F74)</f>
        <v>0</v>
      </c>
      <c r="G72" s="197">
        <f>SUM(G73:G74)</f>
        <v>0</v>
      </c>
      <c r="H72" s="197">
        <f>SUM(H73:H74)</f>
        <v>0</v>
      </c>
      <c r="I72" s="203">
        <f>SUM(I73:I74)</f>
        <v>0</v>
      </c>
      <c r="J72" s="197">
        <f>C72+D72</f>
        <v>0</v>
      </c>
    </row>
    <row r="73" s="184" customFormat="1" ht="16.5" hidden="1" customHeight="1" spans="1:18">
      <c r="A73" s="198" t="s">
        <v>1617</v>
      </c>
      <c r="B73" s="199"/>
      <c r="C73" s="200"/>
      <c r="D73" s="196">
        <v>25442</v>
      </c>
      <c r="F73" s="197"/>
      <c r="G73" s="197"/>
      <c r="H73" s="197"/>
      <c r="I73" s="203"/>
      <c r="J73" s="197">
        <f>C73+D73</f>
        <v>25442</v>
      </c>
    </row>
    <row r="74" s="184" customFormat="1" ht="16.5" hidden="1" customHeight="1" spans="1:18">
      <c r="A74" s="198" t="s">
        <v>1627</v>
      </c>
      <c r="B74" s="199"/>
      <c r="C74" s="200"/>
      <c r="D74" s="196"/>
      <c r="F74" s="197"/>
      <c r="G74" s="197"/>
      <c r="H74" s="197"/>
      <c r="I74" s="203"/>
      <c r="J74" s="197">
        <f>C74+D74</f>
        <v>0</v>
      </c>
    </row>
    <row r="75" s="184" customFormat="1" ht="16.5" customHeight="1" spans="1:18">
      <c r="A75" s="194" t="s">
        <v>1628</v>
      </c>
      <c r="B75" s="195">
        <v>2010</v>
      </c>
      <c r="C75" s="195">
        <v>15630</v>
      </c>
      <c r="D75" s="196">
        <f>C75/B75-1</f>
        <v>6.78</v>
      </c>
      <c r="F75" s="197"/>
      <c r="G75" s="197"/>
      <c r="H75" s="197"/>
      <c r="I75" s="203"/>
      <c r="J75" s="197"/>
    </row>
    <row r="76" s="184" customFormat="1" ht="16.5" customHeight="1" spans="1:18">
      <c r="A76" s="198" t="s">
        <v>687</v>
      </c>
      <c r="B76" s="195">
        <v>2010</v>
      </c>
      <c r="C76" s="195">
        <v>15630</v>
      </c>
      <c r="D76" s="196">
        <f>C76/B76-1</f>
        <v>6.78</v>
      </c>
      <c r="F76" s="197"/>
      <c r="G76" s="197"/>
      <c r="H76" s="197"/>
      <c r="I76" s="203"/>
      <c r="J76" s="197"/>
    </row>
    <row r="77" s="183" customFormat="1" ht="16.5" customHeight="1" spans="1:18">
      <c r="A77" s="194" t="s">
        <v>1629</v>
      </c>
      <c r="B77" s="201">
        <v>1</v>
      </c>
      <c r="C77" s="201">
        <v>1</v>
      </c>
      <c r="D77" s="196">
        <f>C77/B77-1</f>
        <v>0</v>
      </c>
      <c r="F77" s="197">
        <f>F78+F84</f>
        <v>23536</v>
      </c>
      <c r="G77" s="197">
        <f>G78+G84</f>
        <v>0</v>
      </c>
      <c r="H77" s="197">
        <f>H78+H84</f>
        <v>0</v>
      </c>
      <c r="I77" s="197">
        <f>I78+I84</f>
        <v>0</v>
      </c>
      <c r="J77" s="197">
        <f t="shared" ref="J77:J82" si="2">C77+D77</f>
        <v>1</v>
      </c>
      <c r="K77" s="184">
        <v>1</v>
      </c>
      <c r="L77" s="184"/>
      <c r="M77" s="184"/>
      <c r="N77" s="184"/>
      <c r="O77" s="184"/>
      <c r="P77" s="184"/>
      <c r="Q77" s="184"/>
      <c r="R77" s="184"/>
    </row>
    <row r="78" s="183" customFormat="1" ht="16.5" customHeight="1" spans="1:18">
      <c r="A78" s="194" t="s">
        <v>1630</v>
      </c>
      <c r="B78" s="195"/>
      <c r="C78" s="195"/>
      <c r="D78" s="196"/>
      <c r="F78" s="197">
        <f>SUM(F79:F82)</f>
        <v>23536</v>
      </c>
      <c r="G78" s="197">
        <f>SUM(G79:G82)</f>
        <v>0</v>
      </c>
      <c r="H78" s="197">
        <f>SUM(H79:H82)</f>
        <v>0</v>
      </c>
      <c r="I78" s="197">
        <f>SUM(I79:I82)</f>
        <v>0</v>
      </c>
      <c r="J78" s="197">
        <f t="shared" si="2"/>
        <v>0</v>
      </c>
      <c r="K78" s="184"/>
      <c r="L78" s="184"/>
      <c r="M78" s="184"/>
      <c r="N78" s="184"/>
      <c r="O78" s="184"/>
      <c r="P78" s="184"/>
      <c r="Q78" s="184"/>
      <c r="R78" s="184"/>
    </row>
    <row r="79" s="184" customFormat="1" ht="16.5" hidden="1" customHeight="1" spans="1:18">
      <c r="A79" s="198" t="s">
        <v>1586</v>
      </c>
      <c r="B79" s="199"/>
      <c r="C79" s="200"/>
      <c r="D79" s="196">
        <f t="shared" ref="D79:D81" si="3">F79+G79+H79+I79</f>
        <v>0</v>
      </c>
      <c r="F79" s="197"/>
      <c r="G79" s="197"/>
      <c r="H79" s="197"/>
      <c r="I79" s="197"/>
      <c r="J79" s="197">
        <f t="shared" si="2"/>
        <v>0</v>
      </c>
    </row>
    <row r="80" s="184" customFormat="1" ht="16.5" hidden="1" customHeight="1" spans="1:18">
      <c r="A80" s="198" t="s">
        <v>1631</v>
      </c>
      <c r="B80" s="199"/>
      <c r="C80" s="200"/>
      <c r="D80" s="196">
        <f t="shared" si="3"/>
        <v>0</v>
      </c>
      <c r="F80" s="197"/>
      <c r="G80" s="197"/>
      <c r="H80" s="197"/>
      <c r="I80" s="197"/>
      <c r="J80" s="197">
        <f t="shared" si="2"/>
        <v>0</v>
      </c>
    </row>
    <row r="81" s="184" customFormat="1" ht="16.5" hidden="1" customHeight="1" spans="1:18">
      <c r="A81" s="198" t="s">
        <v>1632</v>
      </c>
      <c r="B81" s="199"/>
      <c r="C81" s="200"/>
      <c r="D81" s="196">
        <f t="shared" si="3"/>
        <v>0</v>
      </c>
      <c r="F81" s="197"/>
      <c r="G81" s="197"/>
      <c r="H81" s="197"/>
      <c r="I81" s="197"/>
      <c r="J81" s="197">
        <f t="shared" si="2"/>
        <v>0</v>
      </c>
    </row>
    <row r="82" s="183" customFormat="1" ht="16.5" customHeight="1" spans="1:18">
      <c r="A82" s="194" t="s">
        <v>1584</v>
      </c>
      <c r="B82" s="195">
        <v>1</v>
      </c>
      <c r="C82" s="195">
        <v>1</v>
      </c>
      <c r="D82" s="196">
        <f>C82/B82-1</f>
        <v>0</v>
      </c>
      <c r="F82" s="197">
        <v>23536</v>
      </c>
      <c r="G82" s="197"/>
      <c r="H82" s="197"/>
      <c r="I82" s="197"/>
      <c r="J82" s="197">
        <f t="shared" si="2"/>
        <v>1</v>
      </c>
      <c r="K82" s="184"/>
      <c r="L82" s="184"/>
      <c r="M82" s="184"/>
      <c r="N82" s="184"/>
      <c r="O82" s="184"/>
      <c r="P82" s="184"/>
      <c r="Q82" s="184"/>
      <c r="R82" s="184"/>
    </row>
    <row r="83" s="183" customFormat="1" ht="16.5" customHeight="1" spans="1:18">
      <c r="A83" s="198" t="s">
        <v>1585</v>
      </c>
      <c r="B83" s="195">
        <v>1</v>
      </c>
      <c r="C83" s="195">
        <v>1</v>
      </c>
      <c r="D83" s="196">
        <f>C83/B83-1</f>
        <v>0</v>
      </c>
      <c r="F83" s="197"/>
      <c r="G83" s="197"/>
      <c r="H83" s="197"/>
      <c r="I83" s="197"/>
      <c r="J83" s="197"/>
      <c r="K83" s="184"/>
      <c r="L83" s="184"/>
      <c r="M83" s="184"/>
      <c r="N83" s="184"/>
      <c r="O83" s="184"/>
      <c r="P83" s="184"/>
      <c r="Q83" s="184"/>
      <c r="R83" s="184"/>
    </row>
    <row r="84" s="183" customFormat="1" ht="16.5" customHeight="1" spans="1:18">
      <c r="A84" s="194" t="s">
        <v>1633</v>
      </c>
      <c r="B84" s="195"/>
      <c r="C84" s="195"/>
      <c r="D84" s="196"/>
      <c r="F84" s="197">
        <f>SUM(F85:F88)</f>
        <v>0</v>
      </c>
      <c r="G84" s="197">
        <f>SUM(G85:G88)</f>
        <v>0</v>
      </c>
      <c r="H84" s="197">
        <f>SUM(H85:H88)</f>
        <v>0</v>
      </c>
      <c r="I84" s="197">
        <f>SUM(I85:I88)</f>
        <v>0</v>
      </c>
      <c r="J84" s="197">
        <f t="shared" ref="J84:J136" si="4">C84+D84</f>
        <v>0</v>
      </c>
      <c r="K84" s="184"/>
      <c r="L84" s="184"/>
      <c r="M84" s="184"/>
      <c r="N84" s="184"/>
      <c r="O84" s="184"/>
      <c r="P84" s="184"/>
      <c r="Q84" s="184"/>
      <c r="R84" s="184"/>
    </row>
    <row r="85" s="184" customFormat="1" ht="16.5" hidden="1" customHeight="1" spans="1:18">
      <c r="A85" s="198" t="s">
        <v>754</v>
      </c>
      <c r="B85" s="199"/>
      <c r="C85" s="200"/>
      <c r="D85" s="196">
        <f>F85+G85+H85+I85</f>
        <v>0</v>
      </c>
      <c r="F85" s="197"/>
      <c r="G85" s="197"/>
      <c r="H85" s="197"/>
      <c r="I85" s="197"/>
      <c r="J85" s="197">
        <f t="shared" si="4"/>
        <v>0</v>
      </c>
    </row>
    <row r="86" s="184" customFormat="1" ht="16.5" hidden="1" customHeight="1" spans="1:18">
      <c r="A86" s="198" t="s">
        <v>1634</v>
      </c>
      <c r="B86" s="207"/>
      <c r="C86" s="208">
        <v>17765</v>
      </c>
      <c r="D86" s="196">
        <f>F86+G86+H86+I86</f>
        <v>0</v>
      </c>
      <c r="F86" s="197"/>
      <c r="G86" s="197"/>
      <c r="H86" s="197"/>
      <c r="I86" s="197"/>
      <c r="J86" s="197">
        <f t="shared" si="4"/>
        <v>17765</v>
      </c>
    </row>
    <row r="87" s="184" customFormat="1" ht="16.5" hidden="1" customHeight="1" spans="1:18">
      <c r="A87" s="198" t="s">
        <v>1635</v>
      </c>
      <c r="B87" s="199"/>
      <c r="C87" s="200"/>
      <c r="D87" s="196">
        <f>F87+G87+H87+I87</f>
        <v>0</v>
      </c>
      <c r="F87" s="197"/>
      <c r="G87" s="197"/>
      <c r="H87" s="197"/>
      <c r="I87" s="197"/>
      <c r="J87" s="197">
        <f t="shared" si="4"/>
        <v>0</v>
      </c>
    </row>
    <row r="88" s="183" customFormat="1" ht="16.5" customHeight="1" spans="1:18">
      <c r="A88" s="198" t="s">
        <v>1636</v>
      </c>
      <c r="B88" s="195"/>
      <c r="C88" s="195"/>
      <c r="D88" s="196"/>
      <c r="F88" s="197"/>
      <c r="G88" s="197"/>
      <c r="H88" s="197"/>
      <c r="I88" s="197"/>
      <c r="J88" s="197">
        <f t="shared" si="4"/>
        <v>0</v>
      </c>
      <c r="K88" s="184"/>
      <c r="L88" s="184"/>
      <c r="M88" s="184"/>
      <c r="N88" s="184"/>
      <c r="O88" s="184"/>
      <c r="P88" s="184"/>
      <c r="Q88" s="184"/>
      <c r="R88" s="184"/>
    </row>
    <row r="89" s="183" customFormat="1" ht="16.5" customHeight="1" spans="1:18">
      <c r="A89" s="194" t="s">
        <v>1637</v>
      </c>
      <c r="B89" s="201"/>
      <c r="C89" s="201"/>
      <c r="D89" s="196"/>
      <c r="F89" s="197">
        <f>F90+F95+F100+F109+F112</f>
        <v>5387</v>
      </c>
      <c r="G89" s="197">
        <f>G90+G95+G100+G109+G112</f>
        <v>0</v>
      </c>
      <c r="H89" s="197">
        <f>H90+H95+H100+H109+H112</f>
        <v>0</v>
      </c>
      <c r="I89" s="197">
        <f>I90+I95+I100+I109+I112</f>
        <v>150000</v>
      </c>
      <c r="J89" s="197">
        <f t="shared" si="4"/>
        <v>0</v>
      </c>
      <c r="K89" s="184">
        <v>1</v>
      </c>
      <c r="L89" s="184"/>
      <c r="M89" s="184"/>
      <c r="N89" s="184"/>
      <c r="O89" s="184"/>
      <c r="P89" s="184"/>
      <c r="Q89" s="184"/>
      <c r="R89" s="184"/>
    </row>
    <row r="90" s="183" customFormat="1" ht="16.5" customHeight="1" spans="1:18">
      <c r="A90" s="194" t="s">
        <v>1638</v>
      </c>
      <c r="B90" s="195"/>
      <c r="C90" s="195"/>
      <c r="D90" s="196"/>
      <c r="F90" s="197">
        <f>SUM(F91:F94)</f>
        <v>5387</v>
      </c>
      <c r="G90" s="197">
        <f>SUM(G91:G94)</f>
        <v>0</v>
      </c>
      <c r="H90" s="197">
        <f>SUM(H91:H94)</f>
        <v>0</v>
      </c>
      <c r="I90" s="197">
        <f>SUM(I91:I94)</f>
        <v>0</v>
      </c>
      <c r="J90" s="197">
        <f t="shared" si="4"/>
        <v>0</v>
      </c>
      <c r="K90" s="184"/>
      <c r="L90" s="184"/>
      <c r="M90" s="184"/>
      <c r="N90" s="184"/>
      <c r="O90" s="184"/>
      <c r="P90" s="184"/>
      <c r="Q90" s="184"/>
      <c r="R90" s="184"/>
    </row>
    <row r="91" s="184" customFormat="1" ht="16.5" hidden="1" customHeight="1" spans="1:18">
      <c r="A91" s="198" t="s">
        <v>1639</v>
      </c>
      <c r="B91" s="199"/>
      <c r="C91" s="200"/>
      <c r="D91" s="196">
        <f>F91+G91+H91+I91</f>
        <v>0</v>
      </c>
      <c r="F91" s="197"/>
      <c r="G91" s="197"/>
      <c r="H91" s="197"/>
      <c r="I91" s="197"/>
      <c r="J91" s="197">
        <f t="shared" si="4"/>
        <v>0</v>
      </c>
    </row>
    <row r="92" s="184" customFormat="1" ht="16.5" hidden="1" customHeight="1" spans="1:18">
      <c r="A92" s="198" t="s">
        <v>1640</v>
      </c>
      <c r="B92" s="199"/>
      <c r="C92" s="200"/>
      <c r="D92" s="196">
        <f>F92+G92+H92+I92</f>
        <v>0</v>
      </c>
      <c r="F92" s="197"/>
      <c r="G92" s="197"/>
      <c r="H92" s="197"/>
      <c r="I92" s="197"/>
      <c r="J92" s="197">
        <f t="shared" si="4"/>
        <v>0</v>
      </c>
    </row>
    <row r="93" s="184" customFormat="1" ht="16.5" hidden="1" customHeight="1" spans="1:18">
      <c r="A93" s="198" t="s">
        <v>1641</v>
      </c>
      <c r="B93" s="199"/>
      <c r="C93" s="200"/>
      <c r="D93" s="196">
        <f>F93+G93+H93+I93</f>
        <v>0</v>
      </c>
      <c r="F93" s="197"/>
      <c r="G93" s="197"/>
      <c r="H93" s="197"/>
      <c r="I93" s="197"/>
      <c r="J93" s="197">
        <f t="shared" si="4"/>
        <v>0</v>
      </c>
    </row>
    <row r="94" s="183" customFormat="1" ht="16.5" customHeight="1" spans="1:18">
      <c r="A94" s="198" t="s">
        <v>1642</v>
      </c>
      <c r="B94" s="195"/>
      <c r="C94" s="195"/>
      <c r="D94" s="196"/>
      <c r="F94" s="197">
        <f>34452-25400-3-3662</f>
        <v>5387</v>
      </c>
      <c r="G94" s="197"/>
      <c r="H94" s="197"/>
      <c r="I94" s="197"/>
      <c r="J94" s="197">
        <f t="shared" si="4"/>
        <v>0</v>
      </c>
      <c r="K94" s="184"/>
      <c r="L94" s="184"/>
      <c r="M94" s="184"/>
      <c r="N94" s="184"/>
      <c r="O94" s="184"/>
      <c r="P94" s="184"/>
      <c r="Q94" s="184"/>
      <c r="R94" s="184"/>
    </row>
    <row r="95" s="184" customFormat="1" ht="16.5" hidden="1" customHeight="1" spans="1:18">
      <c r="A95" s="194" t="s">
        <v>1643</v>
      </c>
      <c r="B95" s="209"/>
      <c r="C95" s="197">
        <v>37765</v>
      </c>
      <c r="D95" s="196">
        <f t="shared" ref="D95:D108" si="5">F95+G95+H95+I95</f>
        <v>0</v>
      </c>
      <c r="F95" s="197">
        <f>SUM(F96:F99)</f>
        <v>0</v>
      </c>
      <c r="G95" s="197">
        <f>SUM(G96:G99)</f>
        <v>0</v>
      </c>
      <c r="H95" s="197">
        <f>SUM(H96:H99)</f>
        <v>0</v>
      </c>
      <c r="I95" s="197">
        <f>SUM(I96:I99)</f>
        <v>0</v>
      </c>
      <c r="J95" s="197">
        <f t="shared" si="4"/>
        <v>37765</v>
      </c>
    </row>
    <row r="96" s="184" customFormat="1" ht="16.5" hidden="1" customHeight="1" spans="1:18">
      <c r="A96" s="198" t="s">
        <v>1644</v>
      </c>
      <c r="B96" s="210"/>
      <c r="C96" s="211"/>
      <c r="D96" s="196">
        <f t="shared" si="5"/>
        <v>0</v>
      </c>
      <c r="F96" s="197"/>
      <c r="G96" s="197"/>
      <c r="H96" s="197"/>
      <c r="I96" s="203"/>
      <c r="J96" s="197">
        <f t="shared" si="4"/>
        <v>0</v>
      </c>
    </row>
    <row r="97" s="184" customFormat="1" ht="16.5" hidden="1" customHeight="1" spans="1:18">
      <c r="A97" s="198" t="s">
        <v>1645</v>
      </c>
      <c r="B97" s="210"/>
      <c r="C97" s="211"/>
      <c r="D97" s="196">
        <f t="shared" si="5"/>
        <v>0</v>
      </c>
      <c r="F97" s="197"/>
      <c r="G97" s="197"/>
      <c r="H97" s="197"/>
      <c r="I97" s="197"/>
      <c r="J97" s="197">
        <f t="shared" si="4"/>
        <v>0</v>
      </c>
    </row>
    <row r="98" s="184" customFormat="1" ht="16.5" hidden="1" customHeight="1" spans="1:18">
      <c r="A98" s="198" t="s">
        <v>1646</v>
      </c>
      <c r="B98" s="210"/>
      <c r="C98" s="211"/>
      <c r="D98" s="196">
        <f t="shared" si="5"/>
        <v>0</v>
      </c>
      <c r="F98" s="197"/>
      <c r="G98" s="197"/>
      <c r="H98" s="197"/>
      <c r="I98" s="203"/>
      <c r="J98" s="197">
        <f t="shared" si="4"/>
        <v>0</v>
      </c>
    </row>
    <row r="99" s="184" customFormat="1" ht="16.5" hidden="1" customHeight="1" spans="1:18">
      <c r="A99" s="198" t="s">
        <v>1647</v>
      </c>
      <c r="B99" s="210"/>
      <c r="C99" s="211"/>
      <c r="D99" s="196">
        <f t="shared" si="5"/>
        <v>0</v>
      </c>
      <c r="F99" s="197"/>
      <c r="G99" s="197"/>
      <c r="H99" s="197"/>
      <c r="I99" s="203"/>
      <c r="J99" s="197">
        <f t="shared" si="4"/>
        <v>0</v>
      </c>
    </row>
    <row r="100" s="184" customFormat="1" ht="16.5" hidden="1" customHeight="1" spans="1:18">
      <c r="A100" s="194" t="s">
        <v>1648</v>
      </c>
      <c r="B100" s="212"/>
      <c r="C100" s="211">
        <f>SUM(C101:C108)</f>
        <v>0</v>
      </c>
      <c r="D100" s="196">
        <f t="shared" si="5"/>
        <v>0</v>
      </c>
      <c r="F100" s="197">
        <f>SUM(F101:F108)</f>
        <v>0</v>
      </c>
      <c r="G100" s="197">
        <f>SUM(G101:G108)</f>
        <v>0</v>
      </c>
      <c r="H100" s="197">
        <f>SUM(H101:H108)</f>
        <v>0</v>
      </c>
      <c r="I100" s="203">
        <f>SUM(I101:I108)</f>
        <v>0</v>
      </c>
      <c r="J100" s="197">
        <f t="shared" si="4"/>
        <v>0</v>
      </c>
    </row>
    <row r="101" s="184" customFormat="1" ht="16.5" hidden="1" customHeight="1" spans="1:18">
      <c r="A101" s="198" t="s">
        <v>1649</v>
      </c>
      <c r="B101" s="210"/>
      <c r="C101" s="211"/>
      <c r="D101" s="196">
        <f t="shared" si="5"/>
        <v>0</v>
      </c>
      <c r="F101" s="197"/>
      <c r="G101" s="197"/>
      <c r="H101" s="197"/>
      <c r="I101" s="203"/>
      <c r="J101" s="197">
        <f t="shared" si="4"/>
        <v>0</v>
      </c>
    </row>
    <row r="102" s="184" customFormat="1" ht="16.5" hidden="1" customHeight="1" spans="1:18">
      <c r="A102" s="198" t="s">
        <v>809</v>
      </c>
      <c r="B102" s="210"/>
      <c r="C102" s="211"/>
      <c r="D102" s="196">
        <f t="shared" si="5"/>
        <v>0</v>
      </c>
      <c r="F102" s="197"/>
      <c r="G102" s="197"/>
      <c r="H102" s="197"/>
      <c r="I102" s="203"/>
      <c r="J102" s="197">
        <f t="shared" si="4"/>
        <v>0</v>
      </c>
    </row>
    <row r="103" s="184" customFormat="1" ht="16.5" hidden="1" customHeight="1" spans="1:18">
      <c r="A103" s="198" t="s">
        <v>1650</v>
      </c>
      <c r="B103" s="210"/>
      <c r="C103" s="211"/>
      <c r="D103" s="196">
        <f t="shared" si="5"/>
        <v>0</v>
      </c>
      <c r="F103" s="197"/>
      <c r="G103" s="197"/>
      <c r="H103" s="197"/>
      <c r="I103" s="203"/>
      <c r="J103" s="197">
        <f t="shared" si="4"/>
        <v>0</v>
      </c>
    </row>
    <row r="104" s="184" customFormat="1" ht="16.5" hidden="1" customHeight="1" spans="1:18">
      <c r="A104" s="198" t="s">
        <v>1651</v>
      </c>
      <c r="B104" s="210"/>
      <c r="C104" s="211"/>
      <c r="D104" s="196">
        <f t="shared" si="5"/>
        <v>0</v>
      </c>
      <c r="F104" s="197"/>
      <c r="G104" s="197"/>
      <c r="H104" s="197"/>
      <c r="I104" s="203"/>
      <c r="J104" s="197">
        <f t="shared" si="4"/>
        <v>0</v>
      </c>
    </row>
    <row r="105" s="184" customFormat="1" ht="16.5" hidden="1" customHeight="1" spans="1:18">
      <c r="A105" s="198" t="s">
        <v>1652</v>
      </c>
      <c r="B105" s="210"/>
      <c r="C105" s="211"/>
      <c r="D105" s="196">
        <f t="shared" si="5"/>
        <v>0</v>
      </c>
      <c r="F105" s="197"/>
      <c r="G105" s="197"/>
      <c r="H105" s="197"/>
      <c r="I105" s="203"/>
      <c r="J105" s="197">
        <f t="shared" si="4"/>
        <v>0</v>
      </c>
    </row>
    <row r="106" s="184" customFormat="1" ht="16.5" hidden="1" customHeight="1" spans="1:18">
      <c r="A106" s="198" t="s">
        <v>1653</v>
      </c>
      <c r="B106" s="210"/>
      <c r="C106" s="211"/>
      <c r="D106" s="196">
        <f t="shared" si="5"/>
        <v>0</v>
      </c>
      <c r="F106" s="197"/>
      <c r="G106" s="197"/>
      <c r="H106" s="197"/>
      <c r="I106" s="203"/>
      <c r="J106" s="197">
        <f t="shared" si="4"/>
        <v>0</v>
      </c>
    </row>
    <row r="107" s="184" customFormat="1" ht="16.5" hidden="1" customHeight="1" spans="1:18">
      <c r="A107" s="198" t="s">
        <v>1654</v>
      </c>
      <c r="B107" s="210"/>
      <c r="C107" s="211"/>
      <c r="D107" s="196">
        <f t="shared" si="5"/>
        <v>0</v>
      </c>
      <c r="F107" s="197"/>
      <c r="G107" s="197"/>
      <c r="H107" s="197"/>
      <c r="I107" s="203"/>
      <c r="J107" s="197">
        <f t="shared" si="4"/>
        <v>0</v>
      </c>
    </row>
    <row r="108" s="184" customFormat="1" ht="16.5" hidden="1" customHeight="1" spans="1:18">
      <c r="A108" s="198" t="s">
        <v>1655</v>
      </c>
      <c r="B108" s="210"/>
      <c r="C108" s="211"/>
      <c r="D108" s="196">
        <f t="shared" si="5"/>
        <v>0</v>
      </c>
      <c r="F108" s="197"/>
      <c r="G108" s="197"/>
      <c r="H108" s="197"/>
      <c r="I108" s="203"/>
      <c r="J108" s="197">
        <f t="shared" si="4"/>
        <v>0</v>
      </c>
    </row>
    <row r="109" s="183" customFormat="1" ht="16.5" customHeight="1" spans="1:18">
      <c r="A109" s="194" t="s">
        <v>1656</v>
      </c>
      <c r="B109" s="213"/>
      <c r="C109" s="213"/>
      <c r="D109" s="196"/>
      <c r="F109" s="197">
        <f>SUM(F110:F111)</f>
        <v>0</v>
      </c>
      <c r="G109" s="197">
        <f>SUM(G110:G111)</f>
        <v>0</v>
      </c>
      <c r="H109" s="197">
        <f>SUM(H110:H111)</f>
        <v>0</v>
      </c>
      <c r="I109" s="197">
        <f>SUM(I110:I111)</f>
        <v>150000</v>
      </c>
      <c r="J109" s="197">
        <f t="shared" si="4"/>
        <v>0</v>
      </c>
      <c r="K109" s="184"/>
      <c r="L109" s="184"/>
      <c r="M109" s="184"/>
      <c r="N109" s="184"/>
      <c r="O109" s="184"/>
      <c r="P109" s="184"/>
      <c r="Q109" s="184"/>
      <c r="R109" s="184"/>
    </row>
    <row r="110" s="183" customFormat="1" ht="20" customHeight="1" spans="1:18">
      <c r="A110" s="198" t="s">
        <v>783</v>
      </c>
      <c r="B110" s="213"/>
      <c r="C110" s="213"/>
      <c r="D110" s="196"/>
      <c r="F110" s="197"/>
      <c r="G110" s="197"/>
      <c r="H110" s="197"/>
      <c r="I110" s="197">
        <v>150000</v>
      </c>
      <c r="J110" s="197">
        <f t="shared" si="4"/>
        <v>0</v>
      </c>
      <c r="K110" s="184"/>
      <c r="L110" s="184"/>
      <c r="M110" s="184"/>
      <c r="N110" s="184"/>
      <c r="O110" s="184"/>
      <c r="P110" s="184"/>
      <c r="Q110" s="184"/>
      <c r="R110" s="184"/>
    </row>
    <row r="111" s="184" customFormat="1" ht="16.5" hidden="1" customHeight="1" spans="1:18">
      <c r="A111" s="198" t="s">
        <v>1657</v>
      </c>
      <c r="B111" s="210"/>
      <c r="C111" s="211"/>
      <c r="D111" s="196">
        <f>F111+G111+H111+I111</f>
        <v>0</v>
      </c>
      <c r="F111" s="197"/>
      <c r="G111" s="197"/>
      <c r="H111" s="197"/>
      <c r="I111" s="203"/>
      <c r="J111" s="197">
        <f t="shared" si="4"/>
        <v>0</v>
      </c>
    </row>
    <row r="112" s="184" customFormat="1" ht="16.5" hidden="1" customHeight="1" spans="1:18">
      <c r="A112" s="194" t="s">
        <v>1658</v>
      </c>
      <c r="B112" s="212"/>
      <c r="C112" s="211"/>
      <c r="D112" s="196">
        <f>F112+G112+H112+I112</f>
        <v>0</v>
      </c>
      <c r="F112" s="197"/>
      <c r="G112" s="197"/>
      <c r="H112" s="197"/>
      <c r="I112" s="203"/>
      <c r="J112" s="197">
        <f t="shared" si="4"/>
        <v>0</v>
      </c>
    </row>
    <row r="113" s="184" customFormat="1" ht="16.5" customHeight="1" spans="1:18">
      <c r="A113" s="194" t="s">
        <v>1659</v>
      </c>
      <c r="B113" s="214">
        <v>165</v>
      </c>
      <c r="C113" s="214">
        <v>1044</v>
      </c>
      <c r="D113" s="202">
        <f>C113/B113-1</f>
        <v>5.33</v>
      </c>
      <c r="F113" s="197"/>
      <c r="G113" s="197"/>
      <c r="H113" s="197"/>
      <c r="I113" s="203"/>
      <c r="J113" s="197"/>
    </row>
    <row r="114" s="184" customFormat="1" ht="16.5" customHeight="1" spans="1:18">
      <c r="A114" s="194" t="s">
        <v>1628</v>
      </c>
      <c r="B114" s="213">
        <v>165</v>
      </c>
      <c r="C114" s="213">
        <v>1044</v>
      </c>
      <c r="D114" s="196">
        <f>C114/B114-1</f>
        <v>5.33</v>
      </c>
      <c r="F114" s="197"/>
      <c r="G114" s="197"/>
      <c r="H114" s="197"/>
      <c r="I114" s="203"/>
      <c r="J114" s="197"/>
    </row>
    <row r="115" s="184" customFormat="1" ht="16.5" customHeight="1" spans="1:18">
      <c r="A115" s="198" t="s">
        <v>1660</v>
      </c>
      <c r="B115" s="213">
        <v>165</v>
      </c>
      <c r="C115" s="213">
        <v>1044</v>
      </c>
      <c r="D115" s="196">
        <f>C115/B115-1</f>
        <v>5.33</v>
      </c>
      <c r="F115" s="197"/>
      <c r="G115" s="197"/>
      <c r="H115" s="197"/>
      <c r="I115" s="203"/>
      <c r="J115" s="197"/>
    </row>
    <row r="116" s="183" customFormat="1" ht="16.5" customHeight="1" spans="1:18">
      <c r="A116" s="215" t="s">
        <v>1661</v>
      </c>
      <c r="B116" s="214">
        <v>2531</v>
      </c>
      <c r="C116" s="214">
        <v>1515</v>
      </c>
      <c r="D116" s="202">
        <f>(C116/B116)-1</f>
        <v>-0.4</v>
      </c>
      <c r="F116" s="197">
        <f>F117+F121+F130</f>
        <v>69705</v>
      </c>
      <c r="G116" s="197">
        <f>G117+G121+G130</f>
        <v>23633</v>
      </c>
      <c r="H116" s="197">
        <f>H117+H121+H130</f>
        <v>3957</v>
      </c>
      <c r="I116" s="197">
        <f>I117+I121+I130</f>
        <v>70000</v>
      </c>
      <c r="J116" s="197">
        <f t="shared" ref="J116:J139" si="6">C116+D116</f>
        <v>1515</v>
      </c>
      <c r="K116" s="184">
        <v>1</v>
      </c>
      <c r="L116" s="184"/>
      <c r="M116" s="184"/>
      <c r="N116" s="184"/>
      <c r="O116" s="184"/>
      <c r="P116" s="184"/>
      <c r="Q116" s="184"/>
      <c r="R116" s="184"/>
    </row>
    <row r="117" s="183" customFormat="1" ht="16.5" customHeight="1" spans="1:18">
      <c r="A117" s="215" t="s">
        <v>1662</v>
      </c>
      <c r="B117" s="213">
        <v>524</v>
      </c>
      <c r="C117" s="213">
        <v>24</v>
      </c>
      <c r="D117" s="196">
        <f>(C117/B117)-1</f>
        <v>-0.95</v>
      </c>
      <c r="F117" s="197">
        <f>SUM(F118:F120)</f>
        <v>40964</v>
      </c>
      <c r="G117" s="197">
        <f>SUM(G118:G120)</f>
        <v>0</v>
      </c>
      <c r="H117" s="197">
        <f>SUM(H118:H120)</f>
        <v>0</v>
      </c>
      <c r="I117" s="197">
        <f>SUM(I118:I120)</f>
        <v>70000</v>
      </c>
      <c r="J117" s="197">
        <f t="shared" si="6"/>
        <v>23</v>
      </c>
      <c r="K117" s="184"/>
      <c r="L117" s="184"/>
      <c r="M117" s="184"/>
      <c r="N117" s="184"/>
      <c r="O117" s="184"/>
      <c r="P117" s="184"/>
      <c r="Q117" s="184"/>
      <c r="R117" s="184"/>
    </row>
    <row r="118" s="183" customFormat="1" ht="16.5" customHeight="1" spans="1:18">
      <c r="A118" s="216" t="s">
        <v>1663</v>
      </c>
      <c r="B118" s="213"/>
      <c r="C118" s="213"/>
      <c r="D118" s="196"/>
      <c r="F118" s="197">
        <v>40</v>
      </c>
      <c r="G118" s="197"/>
      <c r="H118" s="197"/>
      <c r="I118" s="197"/>
      <c r="J118" s="197">
        <f t="shared" si="6"/>
        <v>0</v>
      </c>
      <c r="K118" s="184"/>
      <c r="L118" s="184"/>
      <c r="M118" s="184"/>
      <c r="N118" s="184"/>
      <c r="O118" s="184"/>
      <c r="P118" s="184"/>
      <c r="Q118" s="184"/>
      <c r="R118" s="184"/>
    </row>
    <row r="119" s="183" customFormat="1" ht="16.5" customHeight="1" spans="1:18">
      <c r="A119" s="216" t="s">
        <v>1664</v>
      </c>
      <c r="B119" s="213">
        <v>524</v>
      </c>
      <c r="C119" s="213">
        <v>24</v>
      </c>
      <c r="D119" s="196">
        <f>(C119/B119)-1</f>
        <v>-0.95</v>
      </c>
      <c r="F119" s="197">
        <v>40924</v>
      </c>
      <c r="G119" s="197"/>
      <c r="H119" s="197"/>
      <c r="I119" s="197">
        <v>70000</v>
      </c>
      <c r="J119" s="197">
        <f t="shared" si="6"/>
        <v>23</v>
      </c>
      <c r="K119" s="184"/>
      <c r="L119" s="184"/>
      <c r="M119" s="184"/>
      <c r="N119" s="184"/>
      <c r="O119" s="184"/>
      <c r="P119" s="184"/>
      <c r="Q119" s="184"/>
      <c r="R119" s="184"/>
    </row>
    <row r="120" s="184" customFormat="1" ht="18" customHeight="1" spans="1:18">
      <c r="A120" s="216" t="s">
        <v>1665</v>
      </c>
      <c r="B120" s="213"/>
      <c r="C120" s="213"/>
      <c r="D120" s="196"/>
      <c r="F120" s="197"/>
      <c r="G120" s="197"/>
      <c r="H120" s="197"/>
      <c r="I120" s="203"/>
      <c r="J120" s="197">
        <f t="shared" si="6"/>
        <v>0</v>
      </c>
    </row>
    <row r="121" s="183" customFormat="1" ht="16.5" customHeight="1" spans="1:18">
      <c r="A121" s="215" t="s">
        <v>1666</v>
      </c>
      <c r="B121" s="213"/>
      <c r="C121" s="213"/>
      <c r="D121" s="196"/>
      <c r="F121" s="197">
        <f>SUM(F122:F129)</f>
        <v>15396</v>
      </c>
      <c r="G121" s="197">
        <f>SUM(G122:G129)</f>
        <v>4649</v>
      </c>
      <c r="H121" s="197">
        <f>SUM(H122:H129)</f>
        <v>3957</v>
      </c>
      <c r="I121" s="197">
        <f>SUM(I122:I129)</f>
        <v>0</v>
      </c>
      <c r="J121" s="197">
        <f t="shared" si="6"/>
        <v>0</v>
      </c>
      <c r="K121" s="184"/>
      <c r="L121" s="184"/>
      <c r="M121" s="184"/>
      <c r="N121" s="184"/>
      <c r="O121" s="184"/>
      <c r="P121" s="184"/>
      <c r="Q121" s="184"/>
      <c r="R121" s="184"/>
    </row>
    <row r="122" s="184" customFormat="1" ht="14" customHeight="1" spans="1:18">
      <c r="A122" s="216" t="s">
        <v>1667</v>
      </c>
      <c r="B122" s="213"/>
      <c r="C122" s="213"/>
      <c r="D122" s="196"/>
      <c r="F122" s="197"/>
      <c r="G122" s="197"/>
      <c r="H122" s="197"/>
      <c r="I122" s="197"/>
      <c r="J122" s="197">
        <f t="shared" si="6"/>
        <v>0</v>
      </c>
    </row>
    <row r="123" s="183" customFormat="1" ht="16.5" customHeight="1" spans="1:18">
      <c r="A123" s="216" t="s">
        <v>1668</v>
      </c>
      <c r="B123" s="213"/>
      <c r="C123" s="213"/>
      <c r="D123" s="196"/>
      <c r="F123" s="197"/>
      <c r="G123" s="197">
        <v>1784</v>
      </c>
      <c r="H123" s="197"/>
      <c r="I123" s="203"/>
      <c r="J123" s="197">
        <f t="shared" si="6"/>
        <v>0</v>
      </c>
      <c r="K123" s="184"/>
      <c r="L123" s="184"/>
      <c r="M123" s="184"/>
      <c r="N123" s="184"/>
      <c r="O123" s="184"/>
      <c r="P123" s="184"/>
      <c r="Q123" s="184"/>
      <c r="R123" s="184"/>
    </row>
    <row r="124" s="183" customFormat="1" ht="16.5" customHeight="1" spans="1:18">
      <c r="A124" s="216" t="s">
        <v>1669</v>
      </c>
      <c r="B124" s="213"/>
      <c r="C124" s="213"/>
      <c r="D124" s="196"/>
      <c r="F124" s="197"/>
      <c r="G124" s="197">
        <f>3725-860</f>
        <v>2865</v>
      </c>
      <c r="H124" s="197"/>
      <c r="I124" s="203"/>
      <c r="J124" s="197">
        <f t="shared" si="6"/>
        <v>0</v>
      </c>
      <c r="K124" s="184"/>
      <c r="L124" s="184"/>
      <c r="M124" s="184"/>
      <c r="N124" s="184"/>
      <c r="O124" s="184"/>
      <c r="P124" s="184"/>
      <c r="Q124" s="184"/>
      <c r="R124" s="184"/>
    </row>
    <row r="125" s="184" customFormat="1" ht="14" customHeight="1" spans="1:18">
      <c r="A125" s="216" t="s">
        <v>1670</v>
      </c>
      <c r="B125" s="213"/>
      <c r="C125" s="213"/>
      <c r="D125" s="196"/>
      <c r="F125" s="197"/>
      <c r="G125" s="197"/>
      <c r="H125" s="197"/>
      <c r="I125" s="203"/>
      <c r="J125" s="197">
        <f t="shared" si="6"/>
        <v>0</v>
      </c>
    </row>
    <row r="126" s="184" customFormat="1" ht="14" customHeight="1" spans="1:18">
      <c r="A126" s="216" t="s">
        <v>1671</v>
      </c>
      <c r="B126" s="213"/>
      <c r="C126" s="213"/>
      <c r="D126" s="196"/>
      <c r="F126" s="197"/>
      <c r="G126" s="197"/>
      <c r="H126" s="197"/>
      <c r="I126" s="203"/>
      <c r="J126" s="197">
        <f t="shared" si="6"/>
        <v>0</v>
      </c>
    </row>
    <row r="127" s="184" customFormat="1" ht="20" customHeight="1" spans="1:18">
      <c r="A127" s="216" t="s">
        <v>1672</v>
      </c>
      <c r="B127" s="213"/>
      <c r="C127" s="213"/>
      <c r="D127" s="196"/>
      <c r="F127" s="197"/>
      <c r="G127" s="197"/>
      <c r="H127" s="197"/>
      <c r="I127" s="203"/>
      <c r="J127" s="197">
        <f t="shared" si="6"/>
        <v>0</v>
      </c>
    </row>
    <row r="128" s="183" customFormat="1" ht="16.5" customHeight="1" spans="1:18">
      <c r="A128" s="216" t="s">
        <v>1673</v>
      </c>
      <c r="B128" s="213"/>
      <c r="C128" s="213"/>
      <c r="D128" s="196"/>
      <c r="F128" s="197"/>
      <c r="G128" s="197"/>
      <c r="H128" s="197">
        <v>3957</v>
      </c>
      <c r="I128" s="197"/>
      <c r="J128" s="197">
        <f t="shared" si="6"/>
        <v>0</v>
      </c>
      <c r="K128" s="184"/>
      <c r="L128" s="184"/>
      <c r="M128" s="184"/>
      <c r="N128" s="184"/>
      <c r="O128" s="184"/>
      <c r="P128" s="184"/>
      <c r="Q128" s="184"/>
      <c r="R128" s="184"/>
    </row>
    <row r="129" s="183" customFormat="1" ht="16.5" customHeight="1" spans="1:18">
      <c r="A129" s="216" t="s">
        <v>1674</v>
      </c>
      <c r="B129" s="213"/>
      <c r="C129" s="213"/>
      <c r="D129" s="196"/>
      <c r="F129" s="217">
        <f>15396</f>
        <v>15396</v>
      </c>
      <c r="G129" s="197"/>
      <c r="H129" s="197"/>
      <c r="I129" s="197"/>
      <c r="J129" s="197">
        <f t="shared" si="6"/>
        <v>0</v>
      </c>
      <c r="K129" s="184"/>
      <c r="L129" s="184"/>
      <c r="M129" s="184"/>
      <c r="N129" s="184"/>
      <c r="O129" s="184"/>
      <c r="P129" s="184"/>
      <c r="Q129" s="184"/>
      <c r="R129" s="184"/>
    </row>
    <row r="130" s="183" customFormat="1" ht="16.5" customHeight="1" spans="1:18">
      <c r="A130" s="218" t="s">
        <v>1675</v>
      </c>
      <c r="B130" s="219">
        <v>2007</v>
      </c>
      <c r="C130" s="219">
        <v>1491</v>
      </c>
      <c r="D130" s="196">
        <f>(C130/B130)-1</f>
        <v>-0.26</v>
      </c>
      <c r="F130" s="197">
        <f>SUM(F131:F141)</f>
        <v>13345</v>
      </c>
      <c r="G130" s="197">
        <f>SUM(G131:G141)</f>
        <v>18984</v>
      </c>
      <c r="H130" s="197">
        <f>SUM(H131:H141)</f>
        <v>0</v>
      </c>
      <c r="I130" s="197">
        <f>SUM(I131:I141)</f>
        <v>0</v>
      </c>
      <c r="J130" s="197">
        <f t="shared" si="6"/>
        <v>1491</v>
      </c>
      <c r="K130" s="184"/>
      <c r="L130" s="184"/>
      <c r="M130" s="184"/>
      <c r="N130" s="184"/>
      <c r="O130" s="184"/>
      <c r="P130" s="184"/>
      <c r="Q130" s="184"/>
      <c r="R130" s="184"/>
    </row>
    <row r="131" s="184" customFormat="1" ht="16" customHeight="1" spans="1:18">
      <c r="A131" s="216" t="s">
        <v>1676</v>
      </c>
      <c r="B131" s="213"/>
      <c r="C131" s="213"/>
      <c r="D131" s="196"/>
      <c r="F131" s="197"/>
      <c r="G131" s="197"/>
      <c r="H131" s="197"/>
      <c r="I131" s="203"/>
      <c r="J131" s="197">
        <f t="shared" si="6"/>
        <v>0</v>
      </c>
    </row>
    <row r="132" s="183" customFormat="1" ht="16.5" customHeight="1" spans="1:18">
      <c r="A132" s="216" t="s">
        <v>1677</v>
      </c>
      <c r="B132" s="213">
        <v>750</v>
      </c>
      <c r="C132" s="213">
        <v>1092</v>
      </c>
      <c r="D132" s="196">
        <f>(C132/B132)-1</f>
        <v>0.46</v>
      </c>
      <c r="F132" s="197"/>
      <c r="G132" s="197">
        <f>17780-6672</f>
        <v>11108</v>
      </c>
      <c r="H132" s="197"/>
      <c r="I132" s="197"/>
      <c r="J132" s="197">
        <f t="shared" si="6"/>
        <v>1092</v>
      </c>
      <c r="K132" s="184"/>
      <c r="L132" s="184"/>
      <c r="M132" s="184"/>
      <c r="N132" s="184"/>
      <c r="O132" s="184"/>
      <c r="P132" s="184"/>
      <c r="Q132" s="184"/>
      <c r="R132" s="184"/>
    </row>
    <row r="133" s="183" customFormat="1" ht="16.5" customHeight="1" spans="1:18">
      <c r="A133" s="216" t="s">
        <v>1678</v>
      </c>
      <c r="B133" s="213">
        <v>126</v>
      </c>
      <c r="C133" s="213">
        <v>61</v>
      </c>
      <c r="D133" s="196">
        <f>(C133/B133)-1</f>
        <v>-0.52</v>
      </c>
      <c r="F133" s="197"/>
      <c r="G133" s="197">
        <f>8341-407-58</f>
        <v>7876</v>
      </c>
      <c r="H133" s="197"/>
      <c r="I133" s="197"/>
      <c r="J133" s="197">
        <f t="shared" si="6"/>
        <v>60</v>
      </c>
      <c r="K133" s="184"/>
      <c r="L133" s="184"/>
      <c r="M133" s="184"/>
      <c r="N133" s="184"/>
      <c r="O133" s="184"/>
      <c r="P133" s="184"/>
      <c r="Q133" s="184"/>
      <c r="R133" s="184"/>
    </row>
    <row r="134" s="184" customFormat="1" ht="16" customHeight="1" spans="1:18">
      <c r="A134" s="216" t="s">
        <v>1679</v>
      </c>
      <c r="B134" s="213"/>
      <c r="C134" s="213"/>
      <c r="D134" s="196"/>
      <c r="F134" s="197"/>
      <c r="G134" s="197"/>
      <c r="H134" s="197"/>
      <c r="I134" s="203"/>
      <c r="J134" s="197">
        <f t="shared" si="6"/>
        <v>0</v>
      </c>
    </row>
    <row r="135" s="184" customFormat="1" ht="20" customHeight="1" spans="1:18">
      <c r="A135" s="216" t="s">
        <v>1680</v>
      </c>
      <c r="B135" s="213"/>
      <c r="C135" s="213"/>
      <c r="D135" s="196"/>
      <c r="F135" s="197"/>
      <c r="G135" s="197"/>
      <c r="H135" s="197"/>
      <c r="I135" s="203"/>
      <c r="J135" s="197">
        <f t="shared" si="6"/>
        <v>0</v>
      </c>
    </row>
    <row r="136" s="183" customFormat="1" ht="16.5" customHeight="1" spans="1:18">
      <c r="A136" s="216" t="s">
        <v>1681</v>
      </c>
      <c r="B136" s="213">
        <v>643</v>
      </c>
      <c r="C136" s="213">
        <v>141</v>
      </c>
      <c r="D136" s="196">
        <f>(C136/B136)-1</f>
        <v>-0.78</v>
      </c>
      <c r="F136" s="217">
        <v>234</v>
      </c>
      <c r="G136" s="197"/>
      <c r="H136" s="197"/>
      <c r="I136" s="203"/>
      <c r="J136" s="197">
        <f t="shared" si="6"/>
        <v>140</v>
      </c>
      <c r="K136" s="184"/>
      <c r="L136" s="184"/>
      <c r="M136" s="184"/>
      <c r="N136" s="184"/>
      <c r="O136" s="184"/>
      <c r="P136" s="184"/>
      <c r="Q136" s="184"/>
      <c r="R136" s="184"/>
    </row>
    <row r="137" s="183" customFormat="1" ht="15" customHeight="1" spans="1:18">
      <c r="A137" s="216" t="s">
        <v>1682</v>
      </c>
      <c r="B137" s="213"/>
      <c r="C137" s="213"/>
      <c r="D137" s="196"/>
      <c r="F137" s="217"/>
      <c r="G137" s="197"/>
      <c r="H137" s="197"/>
      <c r="I137" s="203"/>
      <c r="J137" s="197">
        <f t="shared" si="6"/>
        <v>0</v>
      </c>
      <c r="K137" s="184"/>
      <c r="L137" s="184"/>
      <c r="M137" s="184"/>
      <c r="N137" s="184"/>
      <c r="O137" s="184"/>
      <c r="P137" s="184"/>
      <c r="Q137" s="184"/>
      <c r="R137" s="184"/>
    </row>
    <row r="138" s="183" customFormat="1" ht="20" customHeight="1" spans="1:18">
      <c r="A138" s="216" t="s">
        <v>1683</v>
      </c>
      <c r="B138" s="213"/>
      <c r="C138" s="213"/>
      <c r="D138" s="196"/>
      <c r="F138" s="217"/>
      <c r="G138" s="197"/>
      <c r="H138" s="197"/>
      <c r="I138" s="203"/>
      <c r="J138" s="197">
        <f t="shared" si="6"/>
        <v>0</v>
      </c>
      <c r="K138" s="184"/>
      <c r="L138" s="184"/>
      <c r="M138" s="184"/>
      <c r="N138" s="184"/>
      <c r="O138" s="184"/>
      <c r="P138" s="184"/>
      <c r="Q138" s="184"/>
      <c r="R138" s="184"/>
    </row>
    <row r="139" s="183" customFormat="1" ht="29" customHeight="1" spans="1:18">
      <c r="A139" s="216" t="s">
        <v>1684</v>
      </c>
      <c r="B139" s="220"/>
      <c r="C139" s="220"/>
      <c r="D139" s="221"/>
      <c r="F139" s="217"/>
      <c r="G139" s="197"/>
      <c r="H139" s="197"/>
      <c r="I139" s="203"/>
      <c r="J139" s="197">
        <f t="shared" si="6"/>
        <v>0</v>
      </c>
      <c r="K139" s="184"/>
      <c r="L139" s="184"/>
      <c r="M139" s="184"/>
      <c r="N139" s="184"/>
      <c r="O139" s="184"/>
      <c r="P139" s="184"/>
      <c r="Q139" s="184"/>
      <c r="R139" s="184"/>
    </row>
    <row r="140" s="183" customFormat="1" ht="20" customHeight="1" spans="1:18">
      <c r="A140" s="216" t="s">
        <v>1685</v>
      </c>
      <c r="B140" s="222"/>
      <c r="C140" s="222"/>
      <c r="D140" s="196"/>
      <c r="F140" s="217"/>
      <c r="G140" s="197"/>
      <c r="H140" s="197"/>
      <c r="I140" s="203"/>
      <c r="J140" s="197">
        <f t="shared" ref="J140:J186" si="7">C140+D140</f>
        <v>0</v>
      </c>
      <c r="K140" s="184"/>
      <c r="L140" s="184"/>
      <c r="M140" s="184"/>
      <c r="N140" s="184"/>
      <c r="O140" s="184"/>
      <c r="P140" s="184"/>
      <c r="Q140" s="184"/>
      <c r="R140" s="184"/>
    </row>
    <row r="141" s="183" customFormat="1" ht="16.5" customHeight="1" spans="1:18">
      <c r="A141" s="216" t="s">
        <v>1686</v>
      </c>
      <c r="B141" s="219">
        <v>488</v>
      </c>
      <c r="C141" s="219">
        <v>197</v>
      </c>
      <c r="D141" s="196">
        <f>(C141/B141)-1</f>
        <v>-0.6</v>
      </c>
      <c r="F141" s="217">
        <v>13111</v>
      </c>
      <c r="G141" s="197"/>
      <c r="H141" s="197"/>
      <c r="I141" s="197"/>
      <c r="J141" s="197">
        <f t="shared" si="7"/>
        <v>196</v>
      </c>
      <c r="K141" s="184"/>
      <c r="L141" s="184"/>
      <c r="M141" s="184"/>
      <c r="N141" s="184"/>
      <c r="O141" s="184"/>
      <c r="P141" s="184"/>
      <c r="Q141" s="184"/>
      <c r="R141" s="184"/>
    </row>
    <row r="142" s="183" customFormat="1" ht="16.5" customHeight="1" spans="1:18">
      <c r="A142" s="215" t="s">
        <v>1687</v>
      </c>
      <c r="B142" s="214">
        <v>2074</v>
      </c>
      <c r="C142" s="214">
        <v>1155</v>
      </c>
      <c r="D142" s="202">
        <f>(C142/B142)-1</f>
        <v>-0.44</v>
      </c>
      <c r="F142" s="197">
        <f>F143</f>
        <v>3662</v>
      </c>
      <c r="G142" s="197">
        <f>G143</f>
        <v>91738</v>
      </c>
      <c r="H142" s="197">
        <f>H143</f>
        <v>0</v>
      </c>
      <c r="I142" s="197">
        <f>I143</f>
        <v>0</v>
      </c>
      <c r="J142" s="197">
        <f t="shared" si="7"/>
        <v>1155</v>
      </c>
      <c r="K142" s="184">
        <v>1</v>
      </c>
      <c r="L142" s="184"/>
      <c r="M142" s="184"/>
      <c r="N142" s="184"/>
      <c r="O142" s="184"/>
      <c r="P142" s="184"/>
      <c r="Q142" s="184"/>
      <c r="R142" s="184"/>
    </row>
    <row r="143" s="183" customFormat="1" ht="16.5" customHeight="1" spans="1:18">
      <c r="A143" s="215" t="s">
        <v>1688</v>
      </c>
      <c r="B143" s="213">
        <v>2074</v>
      </c>
      <c r="C143" s="213">
        <v>1155</v>
      </c>
      <c r="D143" s="196">
        <f>(C143/B143)-1</f>
        <v>-0.44</v>
      </c>
      <c r="F143" s="197">
        <f>SUM(F144:F153)</f>
        <v>3662</v>
      </c>
      <c r="G143" s="197">
        <f>SUM(G144:G153)</f>
        <v>91738</v>
      </c>
      <c r="H143" s="197">
        <f>SUM(H144:H153)</f>
        <v>0</v>
      </c>
      <c r="I143" s="197">
        <f>SUM(I144:I153)</f>
        <v>0</v>
      </c>
      <c r="J143" s="197">
        <f t="shared" si="7"/>
        <v>1155</v>
      </c>
      <c r="K143" s="184"/>
      <c r="L143" s="184"/>
      <c r="M143" s="184"/>
      <c r="N143" s="184"/>
      <c r="O143" s="184"/>
      <c r="P143" s="184"/>
      <c r="Q143" s="184"/>
      <c r="R143" s="184"/>
    </row>
    <row r="144" s="184" customFormat="1" ht="16" customHeight="1" spans="1:18">
      <c r="A144" s="216" t="s">
        <v>1689</v>
      </c>
      <c r="B144" s="213"/>
      <c r="C144" s="213"/>
      <c r="D144" s="196"/>
      <c r="F144" s="197"/>
      <c r="G144" s="197"/>
      <c r="H144" s="197"/>
      <c r="I144" s="197"/>
      <c r="J144" s="197">
        <f t="shared" si="7"/>
        <v>0</v>
      </c>
    </row>
    <row r="145" s="183" customFormat="1" ht="16.5" customHeight="1" spans="1:18">
      <c r="A145" s="216" t="s">
        <v>1690</v>
      </c>
      <c r="B145" s="213"/>
      <c r="C145" s="213"/>
      <c r="D145" s="196"/>
      <c r="F145" s="197"/>
      <c r="G145" s="197">
        <v>1221</v>
      </c>
      <c r="H145" s="197"/>
      <c r="I145" s="197"/>
      <c r="J145" s="197">
        <f t="shared" si="7"/>
        <v>0</v>
      </c>
      <c r="K145" s="184"/>
      <c r="L145" s="184"/>
      <c r="M145" s="184"/>
      <c r="N145" s="184"/>
      <c r="O145" s="184"/>
      <c r="P145" s="184"/>
      <c r="Q145" s="184"/>
      <c r="R145" s="184"/>
    </row>
    <row r="146" s="184" customFormat="1" ht="18" customHeight="1" spans="1:18">
      <c r="A146" s="216" t="s">
        <v>1691</v>
      </c>
      <c r="B146" s="213"/>
      <c r="C146" s="213"/>
      <c r="D146" s="196"/>
      <c r="F146" s="197"/>
      <c r="G146" s="197"/>
      <c r="H146" s="197"/>
      <c r="I146" s="197"/>
      <c r="J146" s="197">
        <f t="shared" si="7"/>
        <v>0</v>
      </c>
    </row>
    <row r="147" s="183" customFormat="1" ht="16.5" customHeight="1" spans="1:18">
      <c r="A147" s="216" t="s">
        <v>1692</v>
      </c>
      <c r="B147" s="213"/>
      <c r="C147" s="213"/>
      <c r="D147" s="196"/>
      <c r="F147" s="197"/>
      <c r="G147" s="197">
        <v>5677</v>
      </c>
      <c r="H147" s="197"/>
      <c r="I147" s="197"/>
      <c r="J147" s="197">
        <f t="shared" si="7"/>
        <v>0</v>
      </c>
      <c r="K147" s="184"/>
      <c r="L147" s="184"/>
      <c r="M147" s="184"/>
      <c r="N147" s="184"/>
      <c r="O147" s="184"/>
      <c r="P147" s="184"/>
      <c r="Q147" s="184"/>
      <c r="R147" s="184"/>
    </row>
    <row r="148" s="183" customFormat="1" ht="16.5" customHeight="1" spans="1:18">
      <c r="A148" s="216" t="s">
        <v>1693</v>
      </c>
      <c r="B148" s="213"/>
      <c r="C148" s="213"/>
      <c r="D148" s="196"/>
      <c r="F148" s="197">
        <v>3662</v>
      </c>
      <c r="G148" s="197"/>
      <c r="H148" s="197"/>
      <c r="I148" s="197"/>
      <c r="J148" s="197">
        <f t="shared" si="7"/>
        <v>0</v>
      </c>
      <c r="K148" s="184"/>
      <c r="L148" s="184"/>
      <c r="M148" s="184"/>
      <c r="N148" s="184"/>
      <c r="O148" s="184"/>
      <c r="P148" s="184"/>
      <c r="Q148" s="184"/>
      <c r="R148" s="184"/>
    </row>
    <row r="149" s="184" customFormat="1" ht="15" customHeight="1" spans="1:18">
      <c r="A149" s="216" t="s">
        <v>1694</v>
      </c>
      <c r="B149" s="213"/>
      <c r="C149" s="213"/>
      <c r="D149" s="196"/>
      <c r="F149" s="197"/>
      <c r="G149" s="197"/>
      <c r="H149" s="197"/>
      <c r="I149" s="197"/>
      <c r="J149" s="197">
        <f t="shared" si="7"/>
        <v>0</v>
      </c>
    </row>
    <row r="150" s="183" customFormat="1" ht="16.5" customHeight="1" spans="1:18">
      <c r="A150" s="216" t="s">
        <v>1695</v>
      </c>
      <c r="B150" s="195"/>
      <c r="C150" s="195">
        <v>103</v>
      </c>
      <c r="D150" s="196"/>
      <c r="F150" s="197"/>
      <c r="G150" s="197">
        <v>42469</v>
      </c>
      <c r="H150" s="197"/>
      <c r="I150" s="197"/>
      <c r="J150" s="197">
        <f t="shared" si="7"/>
        <v>103</v>
      </c>
      <c r="K150" s="184"/>
      <c r="L150" s="184"/>
      <c r="M150" s="184"/>
      <c r="N150" s="184"/>
      <c r="O150" s="184"/>
      <c r="P150" s="184"/>
      <c r="Q150" s="184"/>
      <c r="R150" s="184"/>
    </row>
    <row r="151" s="184" customFormat="1" ht="21" customHeight="1" spans="1:18">
      <c r="A151" s="216" t="s">
        <v>1696</v>
      </c>
      <c r="B151" s="195"/>
      <c r="C151" s="195"/>
      <c r="D151" s="196"/>
      <c r="F151" s="197"/>
      <c r="G151" s="197"/>
      <c r="H151" s="197"/>
      <c r="I151" s="197"/>
      <c r="J151" s="197">
        <f t="shared" si="7"/>
        <v>0</v>
      </c>
    </row>
    <row r="152" s="183" customFormat="1" ht="16.5" customHeight="1" spans="1:18">
      <c r="A152" s="216" t="s">
        <v>1697</v>
      </c>
      <c r="B152" s="195">
        <v>958</v>
      </c>
      <c r="C152" s="195">
        <v>1052</v>
      </c>
      <c r="D152" s="196">
        <f t="shared" ref="D150:D152" si="8">(C152/B152)-1</f>
        <v>0.1</v>
      </c>
      <c r="F152" s="197"/>
      <c r="G152" s="197">
        <v>42355</v>
      </c>
      <c r="H152" s="197"/>
      <c r="I152" s="197"/>
      <c r="J152" s="197">
        <f t="shared" si="7"/>
        <v>1052</v>
      </c>
      <c r="K152" s="184"/>
      <c r="L152" s="184"/>
      <c r="M152" s="184"/>
      <c r="N152" s="184"/>
      <c r="O152" s="184"/>
      <c r="P152" s="184"/>
      <c r="Q152" s="184"/>
      <c r="R152" s="184"/>
    </row>
    <row r="153" s="183" customFormat="1" ht="16.5" customHeight="1" spans="1:18">
      <c r="A153" s="216" t="s">
        <v>1698</v>
      </c>
      <c r="B153" s="213">
        <v>1116</v>
      </c>
      <c r="C153" s="213">
        <v>0</v>
      </c>
      <c r="D153" s="196"/>
      <c r="F153" s="197"/>
      <c r="G153" s="197">
        <v>16</v>
      </c>
      <c r="H153" s="197"/>
      <c r="I153" s="197"/>
      <c r="J153" s="197">
        <f t="shared" si="7"/>
        <v>0</v>
      </c>
      <c r="K153" s="184"/>
      <c r="L153" s="184"/>
      <c r="M153" s="184"/>
      <c r="N153" s="184"/>
      <c r="O153" s="184"/>
      <c r="P153" s="184"/>
      <c r="Q153" s="184"/>
      <c r="R153" s="184"/>
    </row>
    <row r="154" s="183" customFormat="1" ht="16.5" customHeight="1" spans="1:18">
      <c r="A154" s="215" t="s">
        <v>1699</v>
      </c>
      <c r="B154" s="214"/>
      <c r="C154" s="214"/>
      <c r="D154" s="202"/>
      <c r="F154" s="197">
        <f>F155</f>
        <v>3</v>
      </c>
      <c r="G154" s="197">
        <f>G155</f>
        <v>2</v>
      </c>
      <c r="H154" s="197">
        <f>H155</f>
        <v>0</v>
      </c>
      <c r="I154" s="197">
        <f>I155</f>
        <v>0</v>
      </c>
      <c r="J154" s="197">
        <f t="shared" si="7"/>
        <v>0</v>
      </c>
      <c r="K154" s="184">
        <v>1</v>
      </c>
      <c r="L154" s="184"/>
      <c r="M154" s="184"/>
      <c r="N154" s="184"/>
      <c r="O154" s="184"/>
      <c r="P154" s="184"/>
      <c r="Q154" s="184"/>
      <c r="R154" s="184"/>
    </row>
    <row r="155" s="183" customFormat="1" ht="16.5" customHeight="1" spans="1:18">
      <c r="A155" s="215" t="s">
        <v>1700</v>
      </c>
      <c r="B155" s="213"/>
      <c r="C155" s="213"/>
      <c r="D155" s="196"/>
      <c r="F155" s="197">
        <f>SUM(F156:F165)</f>
        <v>3</v>
      </c>
      <c r="G155" s="197">
        <f>SUM(G156:G165)</f>
        <v>2</v>
      </c>
      <c r="H155" s="197">
        <f>SUM(H156:H165)</f>
        <v>0</v>
      </c>
      <c r="I155" s="197">
        <f>SUM(I156:I165)</f>
        <v>0</v>
      </c>
      <c r="J155" s="197">
        <f t="shared" si="7"/>
        <v>0</v>
      </c>
      <c r="K155" s="184"/>
      <c r="L155" s="184"/>
      <c r="M155" s="184"/>
      <c r="N155" s="184"/>
      <c r="O155" s="184"/>
      <c r="P155" s="184"/>
      <c r="Q155" s="184"/>
      <c r="R155" s="184"/>
    </row>
    <row r="156" s="184" customFormat="1" ht="16.5" hidden="1" customHeight="1" spans="1:18">
      <c r="A156" s="198" t="s">
        <v>1701</v>
      </c>
      <c r="B156" s="210"/>
      <c r="C156" s="211">
        <v>0</v>
      </c>
      <c r="D156" s="200">
        <f>F156+G156+H156+I156</f>
        <v>0</v>
      </c>
      <c r="F156" s="197"/>
      <c r="G156" s="197"/>
      <c r="H156" s="197"/>
      <c r="I156" s="197"/>
      <c r="J156" s="197">
        <f t="shared" si="7"/>
        <v>0</v>
      </c>
    </row>
    <row r="157" s="183" customFormat="1" ht="16.5" customHeight="1" spans="1:18">
      <c r="A157" s="198" t="s">
        <v>1690</v>
      </c>
      <c r="B157" s="213"/>
      <c r="C157" s="213"/>
      <c r="D157" s="196"/>
      <c r="F157" s="197"/>
      <c r="G157" s="197"/>
      <c r="H157" s="197"/>
      <c r="I157" s="197"/>
      <c r="J157" s="197">
        <f t="shared" si="7"/>
        <v>0</v>
      </c>
      <c r="K157" s="184"/>
      <c r="L157" s="184"/>
      <c r="M157" s="184"/>
      <c r="N157" s="184"/>
      <c r="O157" s="184"/>
      <c r="P157" s="184"/>
      <c r="Q157" s="184"/>
      <c r="R157" s="184"/>
    </row>
    <row r="158" s="184" customFormat="1" ht="16.5" hidden="1" customHeight="1" spans="1:18">
      <c r="A158" s="198" t="s">
        <v>1702</v>
      </c>
      <c r="B158" s="210"/>
      <c r="C158" s="211">
        <v>0</v>
      </c>
      <c r="D158" s="200">
        <f>F158+G158+H158+I158</f>
        <v>0</v>
      </c>
      <c r="F158" s="197"/>
      <c r="G158" s="197"/>
      <c r="H158" s="197"/>
      <c r="I158" s="197"/>
      <c r="J158" s="197">
        <f t="shared" si="7"/>
        <v>0</v>
      </c>
    </row>
    <row r="159" s="183" customFormat="1" ht="16.5" customHeight="1" spans="1:18">
      <c r="A159" s="198" t="s">
        <v>1703</v>
      </c>
      <c r="B159" s="213"/>
      <c r="C159" s="213"/>
      <c r="D159" s="196"/>
      <c r="F159" s="197"/>
      <c r="G159" s="197"/>
      <c r="H159" s="197"/>
      <c r="I159" s="197"/>
      <c r="J159" s="197">
        <f t="shared" si="7"/>
        <v>0</v>
      </c>
      <c r="K159" s="184"/>
      <c r="L159" s="184"/>
      <c r="M159" s="184"/>
      <c r="N159" s="184"/>
      <c r="O159" s="184"/>
      <c r="P159" s="184"/>
      <c r="Q159" s="184"/>
      <c r="R159" s="184"/>
    </row>
    <row r="160" s="183" customFormat="1" ht="16.5" customHeight="1" spans="1:18">
      <c r="A160" s="198" t="s">
        <v>1704</v>
      </c>
      <c r="B160" s="213"/>
      <c r="C160" s="213"/>
      <c r="D160" s="196"/>
      <c r="F160" s="197">
        <v>1</v>
      </c>
      <c r="G160" s="197"/>
      <c r="H160" s="197"/>
      <c r="I160" s="197"/>
      <c r="J160" s="197">
        <f t="shared" si="7"/>
        <v>0</v>
      </c>
      <c r="K160" s="184"/>
      <c r="L160" s="184"/>
      <c r="M160" s="184"/>
      <c r="N160" s="184"/>
      <c r="O160" s="184"/>
      <c r="P160" s="184"/>
      <c r="Q160" s="184"/>
      <c r="R160" s="184"/>
    </row>
    <row r="161" s="184" customFormat="1" ht="16.5" hidden="1" customHeight="1" spans="1:18">
      <c r="A161" s="198" t="s">
        <v>1705</v>
      </c>
      <c r="B161" s="210"/>
      <c r="C161" s="211">
        <v>0</v>
      </c>
      <c r="D161" s="200">
        <f>F161+G161+H161+I161</f>
        <v>0</v>
      </c>
      <c r="F161" s="197"/>
      <c r="G161" s="197"/>
      <c r="H161" s="197"/>
      <c r="I161" s="203"/>
      <c r="J161" s="197">
        <f t="shared" si="7"/>
        <v>0</v>
      </c>
    </row>
    <row r="162" s="183" customFormat="1" ht="16.5" customHeight="1" spans="1:18">
      <c r="A162" s="198" t="s">
        <v>1706</v>
      </c>
      <c r="B162" s="213"/>
      <c r="C162" s="213"/>
      <c r="D162" s="196"/>
      <c r="F162" s="197">
        <v>2</v>
      </c>
      <c r="G162" s="197"/>
      <c r="H162" s="197"/>
      <c r="I162" s="197"/>
      <c r="J162" s="197">
        <f t="shared" si="7"/>
        <v>0</v>
      </c>
      <c r="K162" s="184"/>
      <c r="L162" s="184"/>
      <c r="M162" s="184"/>
      <c r="N162" s="184"/>
      <c r="O162" s="184"/>
      <c r="P162" s="184"/>
      <c r="Q162" s="184"/>
      <c r="R162" s="184"/>
    </row>
    <row r="163" s="184" customFormat="1" ht="16.5" hidden="1" customHeight="1" spans="1:18">
      <c r="A163" s="223" t="s">
        <v>1707</v>
      </c>
      <c r="B163" s="224"/>
      <c r="C163" s="200">
        <v>0</v>
      </c>
      <c r="D163" s="200">
        <f>F163+G163+H163+I163</f>
        <v>0</v>
      </c>
      <c r="F163" s="197"/>
      <c r="G163" s="197"/>
      <c r="H163" s="197"/>
      <c r="I163" s="197"/>
      <c r="J163" s="197">
        <f t="shared" si="7"/>
        <v>0</v>
      </c>
    </row>
    <row r="164" s="183" customFormat="1" ht="16.5" customHeight="1" spans="1:18">
      <c r="A164" s="223" t="s">
        <v>1708</v>
      </c>
      <c r="B164" s="195"/>
      <c r="C164" s="195"/>
      <c r="D164" s="196"/>
      <c r="F164" s="197"/>
      <c r="G164" s="197">
        <v>2</v>
      </c>
      <c r="H164" s="197"/>
      <c r="I164" s="203"/>
      <c r="J164" s="197">
        <f t="shared" si="7"/>
        <v>0</v>
      </c>
      <c r="K164" s="184"/>
      <c r="L164" s="184"/>
      <c r="M164" s="184"/>
      <c r="N164" s="184"/>
      <c r="O164" s="184"/>
      <c r="P164" s="184"/>
      <c r="Q164" s="184"/>
      <c r="R164" s="184"/>
    </row>
    <row r="165" s="183" customFormat="1" ht="16.5" customHeight="1" spans="1:18">
      <c r="A165" s="223" t="s">
        <v>1709</v>
      </c>
      <c r="B165" s="195"/>
      <c r="C165" s="195"/>
      <c r="D165" s="196"/>
      <c r="F165" s="197"/>
      <c r="G165" s="197"/>
      <c r="H165" s="197"/>
      <c r="I165" s="197"/>
      <c r="J165" s="197">
        <f t="shared" si="7"/>
        <v>0</v>
      </c>
      <c r="K165" s="184"/>
      <c r="L165" s="184"/>
      <c r="M165" s="184"/>
      <c r="N165" s="184"/>
      <c r="O165" s="184"/>
      <c r="P165" s="184"/>
      <c r="Q165" s="184"/>
      <c r="R165" s="184"/>
    </row>
    <row r="166" s="183" customFormat="1" ht="16.5" customHeight="1" spans="1:18">
      <c r="A166" s="218" t="s">
        <v>1710</v>
      </c>
      <c r="B166" s="201"/>
      <c r="C166" s="201"/>
      <c r="D166" s="202"/>
      <c r="F166" s="197">
        <f>F167+F180</f>
        <v>108000</v>
      </c>
      <c r="G166" s="197">
        <f>G167+G180</f>
        <v>0</v>
      </c>
      <c r="H166" s="197">
        <f>H167+H180</f>
        <v>0</v>
      </c>
      <c r="I166" s="197">
        <f>I167+I180</f>
        <v>0</v>
      </c>
      <c r="J166" s="197">
        <f t="shared" si="7"/>
        <v>0</v>
      </c>
      <c r="K166" s="184">
        <v>1</v>
      </c>
      <c r="L166" s="184"/>
      <c r="M166" s="184"/>
      <c r="N166" s="184"/>
      <c r="O166" s="184"/>
      <c r="P166" s="184"/>
      <c r="Q166" s="184"/>
      <c r="R166" s="184"/>
    </row>
    <row r="167" s="184" customFormat="1" ht="16.5" hidden="1" customHeight="1" spans="1:18">
      <c r="A167" s="218" t="s">
        <v>1711</v>
      </c>
      <c r="B167" s="225"/>
      <c r="C167" s="200">
        <f>SUM(C168:C179)</f>
        <v>0</v>
      </c>
      <c r="D167" s="200">
        <f t="shared" ref="D167:D179" si="9">F167+G167+H167+I167</f>
        <v>0</v>
      </c>
      <c r="F167" s="197">
        <f>SUM(F168:F179)</f>
        <v>0</v>
      </c>
      <c r="G167" s="197">
        <f>SUM(G168:G179)</f>
        <v>0</v>
      </c>
      <c r="H167" s="197">
        <f>SUM(H168:H179)</f>
        <v>0</v>
      </c>
      <c r="I167" s="197">
        <f>SUM(I168:I179)</f>
        <v>0</v>
      </c>
      <c r="J167" s="197">
        <f t="shared" si="7"/>
        <v>0</v>
      </c>
    </row>
    <row r="168" s="184" customFormat="1" ht="16.5" hidden="1" customHeight="1" spans="1:18">
      <c r="A168" s="223" t="s">
        <v>1712</v>
      </c>
      <c r="B168" s="224"/>
      <c r="C168" s="200"/>
      <c r="D168" s="200">
        <f t="shared" si="9"/>
        <v>0</v>
      </c>
      <c r="F168" s="197"/>
      <c r="G168" s="197"/>
      <c r="H168" s="197"/>
      <c r="I168" s="197"/>
      <c r="J168" s="197">
        <f t="shared" si="7"/>
        <v>0</v>
      </c>
    </row>
    <row r="169" s="184" customFormat="1" ht="16.5" hidden="1" customHeight="1" spans="1:18">
      <c r="A169" s="223" t="s">
        <v>1713</v>
      </c>
      <c r="B169" s="224"/>
      <c r="C169" s="200"/>
      <c r="D169" s="200">
        <f t="shared" si="9"/>
        <v>0</v>
      </c>
      <c r="F169" s="197"/>
      <c r="G169" s="197"/>
      <c r="H169" s="197"/>
      <c r="I169" s="197"/>
      <c r="J169" s="197">
        <f t="shared" si="7"/>
        <v>0</v>
      </c>
    </row>
    <row r="170" s="184" customFormat="1" ht="16.5" hidden="1" customHeight="1" spans="1:18">
      <c r="A170" s="223" t="s">
        <v>1714</v>
      </c>
      <c r="B170" s="224"/>
      <c r="C170" s="200"/>
      <c r="D170" s="200">
        <f t="shared" si="9"/>
        <v>0</v>
      </c>
      <c r="F170" s="197"/>
      <c r="G170" s="197"/>
      <c r="H170" s="197"/>
      <c r="I170" s="197"/>
      <c r="J170" s="197">
        <f t="shared" si="7"/>
        <v>0</v>
      </c>
    </row>
    <row r="171" s="184" customFormat="1" ht="16.5" hidden="1" customHeight="1" spans="1:18">
      <c r="A171" s="223" t="s">
        <v>1715</v>
      </c>
      <c r="B171" s="224"/>
      <c r="C171" s="200"/>
      <c r="D171" s="200">
        <f t="shared" si="9"/>
        <v>0</v>
      </c>
      <c r="F171" s="197"/>
      <c r="G171" s="197"/>
      <c r="H171" s="197"/>
      <c r="I171" s="197"/>
      <c r="J171" s="197">
        <f t="shared" si="7"/>
        <v>0</v>
      </c>
    </row>
    <row r="172" s="184" customFormat="1" ht="16.5" hidden="1" customHeight="1" spans="1:18">
      <c r="A172" s="223" t="s">
        <v>1716</v>
      </c>
      <c r="B172" s="224"/>
      <c r="C172" s="200"/>
      <c r="D172" s="200">
        <f t="shared" si="9"/>
        <v>0</v>
      </c>
      <c r="F172" s="197"/>
      <c r="G172" s="197"/>
      <c r="H172" s="197"/>
      <c r="I172" s="197"/>
      <c r="J172" s="197">
        <f t="shared" si="7"/>
        <v>0</v>
      </c>
    </row>
    <row r="173" s="184" customFormat="1" ht="16.5" hidden="1" customHeight="1" spans="1:18">
      <c r="A173" s="223" t="s">
        <v>1717</v>
      </c>
      <c r="B173" s="224"/>
      <c r="C173" s="200"/>
      <c r="D173" s="200">
        <f t="shared" si="9"/>
        <v>0</v>
      </c>
      <c r="F173" s="197"/>
      <c r="G173" s="197"/>
      <c r="H173" s="197"/>
      <c r="I173" s="197"/>
      <c r="J173" s="197">
        <f t="shared" si="7"/>
        <v>0</v>
      </c>
    </row>
    <row r="174" s="184" customFormat="1" ht="16.5" hidden="1" customHeight="1" spans="1:18">
      <c r="A174" s="223" t="s">
        <v>1718</v>
      </c>
      <c r="B174" s="224"/>
      <c r="C174" s="200"/>
      <c r="D174" s="200">
        <f t="shared" si="9"/>
        <v>0</v>
      </c>
      <c r="F174" s="197"/>
      <c r="G174" s="197"/>
      <c r="H174" s="197"/>
      <c r="I174" s="197"/>
      <c r="J174" s="197">
        <f t="shared" si="7"/>
        <v>0</v>
      </c>
    </row>
    <row r="175" s="184" customFormat="1" ht="16.5" hidden="1" customHeight="1" spans="1:18">
      <c r="A175" s="223" t="s">
        <v>1719</v>
      </c>
      <c r="B175" s="224"/>
      <c r="C175" s="200"/>
      <c r="D175" s="200">
        <f t="shared" si="9"/>
        <v>0</v>
      </c>
      <c r="F175" s="197"/>
      <c r="G175" s="197"/>
      <c r="H175" s="197"/>
      <c r="I175" s="197"/>
      <c r="J175" s="197">
        <f t="shared" si="7"/>
        <v>0</v>
      </c>
    </row>
    <row r="176" s="184" customFormat="1" ht="16.5" hidden="1" customHeight="1" spans="1:18">
      <c r="A176" s="223" t="s">
        <v>1720</v>
      </c>
      <c r="B176" s="224"/>
      <c r="C176" s="200"/>
      <c r="D176" s="200">
        <f t="shared" si="9"/>
        <v>0</v>
      </c>
      <c r="F176" s="197"/>
      <c r="G176" s="197"/>
      <c r="H176" s="197"/>
      <c r="I176" s="197"/>
      <c r="J176" s="197">
        <f t="shared" si="7"/>
        <v>0</v>
      </c>
    </row>
    <row r="177" s="184" customFormat="1" ht="16.5" hidden="1" customHeight="1" spans="1:18">
      <c r="A177" s="223" t="s">
        <v>1721</v>
      </c>
      <c r="B177" s="224"/>
      <c r="C177" s="200"/>
      <c r="D177" s="200">
        <f t="shared" si="9"/>
        <v>0</v>
      </c>
      <c r="F177" s="197"/>
      <c r="G177" s="197"/>
      <c r="H177" s="197"/>
      <c r="I177" s="197"/>
      <c r="J177" s="197">
        <f t="shared" si="7"/>
        <v>0</v>
      </c>
    </row>
    <row r="178" s="184" customFormat="1" ht="16.5" hidden="1" customHeight="1" spans="1:18">
      <c r="A178" s="223" t="s">
        <v>1722</v>
      </c>
      <c r="B178" s="224"/>
      <c r="C178" s="200"/>
      <c r="D178" s="200">
        <f t="shared" si="9"/>
        <v>0</v>
      </c>
      <c r="F178" s="197"/>
      <c r="G178" s="197"/>
      <c r="H178" s="197"/>
      <c r="I178" s="197"/>
      <c r="J178" s="197">
        <f t="shared" si="7"/>
        <v>0</v>
      </c>
    </row>
    <row r="179" s="184" customFormat="1" ht="16.5" hidden="1" customHeight="1" spans="1:18">
      <c r="A179" s="223" t="s">
        <v>1723</v>
      </c>
      <c r="B179" s="224"/>
      <c r="C179" s="200"/>
      <c r="D179" s="200">
        <f t="shared" si="9"/>
        <v>0</v>
      </c>
      <c r="F179" s="197"/>
      <c r="G179" s="197"/>
      <c r="H179" s="197"/>
      <c r="I179" s="197"/>
      <c r="J179" s="197">
        <f t="shared" si="7"/>
        <v>0</v>
      </c>
    </row>
    <row r="180" s="183" customFormat="1" ht="16.5" customHeight="1" spans="1:18">
      <c r="A180" s="218" t="s">
        <v>1724</v>
      </c>
      <c r="B180" s="195"/>
      <c r="C180" s="195"/>
      <c r="D180" s="196"/>
      <c r="F180" s="197">
        <f>SUM(F181:F186)</f>
        <v>108000</v>
      </c>
      <c r="G180" s="197">
        <f>SUM(G181:G186)</f>
        <v>0</v>
      </c>
      <c r="H180" s="197">
        <f>SUM(H181:H186)</f>
        <v>0</v>
      </c>
      <c r="I180" s="197">
        <f>SUM(I181:I186)</f>
        <v>0</v>
      </c>
      <c r="J180" s="197">
        <f t="shared" si="7"/>
        <v>0</v>
      </c>
      <c r="K180" s="184"/>
      <c r="L180" s="184"/>
      <c r="M180" s="184"/>
      <c r="N180" s="184"/>
      <c r="O180" s="184"/>
      <c r="P180" s="184"/>
      <c r="Q180" s="184"/>
      <c r="R180" s="184"/>
    </row>
    <row r="181" s="184" customFormat="1" ht="16.5" hidden="1" customHeight="1" spans="1:18">
      <c r="A181" s="223" t="s">
        <v>856</v>
      </c>
      <c r="B181" s="224"/>
      <c r="C181" s="200"/>
      <c r="D181" s="200">
        <f>F181+G181+H181+I181</f>
        <v>0</v>
      </c>
      <c r="F181" s="197"/>
      <c r="G181" s="197"/>
      <c r="H181" s="197"/>
      <c r="I181" s="197"/>
      <c r="J181" s="197">
        <f t="shared" si="7"/>
        <v>0</v>
      </c>
    </row>
    <row r="182" s="184" customFormat="1" ht="16.5" hidden="1" customHeight="1" spans="1:18">
      <c r="A182" s="223" t="s">
        <v>897</v>
      </c>
      <c r="B182" s="224"/>
      <c r="C182" s="200"/>
      <c r="D182" s="200">
        <f>F182+G182+H182+I182</f>
        <v>0</v>
      </c>
      <c r="F182" s="197"/>
      <c r="G182" s="197"/>
      <c r="H182" s="197"/>
      <c r="I182" s="197"/>
      <c r="J182" s="197">
        <f t="shared" si="7"/>
        <v>0</v>
      </c>
    </row>
    <row r="183" s="184" customFormat="1" ht="16.5" hidden="1" customHeight="1" spans="1:18">
      <c r="A183" s="223" t="s">
        <v>1725</v>
      </c>
      <c r="B183" s="224"/>
      <c r="C183" s="200"/>
      <c r="D183" s="200">
        <f>F183+G183+H183+I183</f>
        <v>0</v>
      </c>
      <c r="F183" s="197"/>
      <c r="G183" s="197"/>
      <c r="H183" s="197"/>
      <c r="I183" s="197"/>
      <c r="J183" s="197">
        <f t="shared" si="7"/>
        <v>0</v>
      </c>
    </row>
    <row r="184" s="184" customFormat="1" ht="16.5" hidden="1" customHeight="1" spans="1:18">
      <c r="A184" s="223" t="s">
        <v>1726</v>
      </c>
      <c r="B184" s="224"/>
      <c r="C184" s="200"/>
      <c r="D184" s="200">
        <f>F184+G184+H184+I184</f>
        <v>0</v>
      </c>
      <c r="F184" s="197"/>
      <c r="G184" s="197"/>
      <c r="H184" s="197"/>
      <c r="I184" s="197"/>
      <c r="J184" s="197">
        <f t="shared" si="7"/>
        <v>0</v>
      </c>
    </row>
    <row r="185" s="184" customFormat="1" ht="16.5" hidden="1" customHeight="1" spans="1:18">
      <c r="A185" s="223" t="s">
        <v>1727</v>
      </c>
      <c r="B185" s="224"/>
      <c r="C185" s="200"/>
      <c r="D185" s="200">
        <f>F185+G185+H185+I185</f>
        <v>0</v>
      </c>
      <c r="F185" s="197"/>
      <c r="G185" s="197"/>
      <c r="H185" s="197"/>
      <c r="I185" s="197"/>
      <c r="J185" s="197">
        <f t="shared" si="7"/>
        <v>0</v>
      </c>
    </row>
    <row r="186" ht="16.5" customHeight="1" spans="1:18">
      <c r="A186" s="223" t="s">
        <v>1728</v>
      </c>
      <c r="B186" s="195"/>
      <c r="C186" s="195"/>
      <c r="D186" s="196"/>
      <c r="F186" s="197">
        <v>108000</v>
      </c>
      <c r="G186" s="197"/>
      <c r="H186" s="197"/>
      <c r="I186" s="197"/>
      <c r="J186" s="197">
        <f t="shared" si="7"/>
        <v>0</v>
      </c>
    </row>
    <row r="187" ht="16.5" customHeight="1" spans="1:18">
      <c r="A187" s="216"/>
      <c r="B187" s="213"/>
      <c r="C187" s="213"/>
      <c r="D187" s="196"/>
      <c r="F187" s="197"/>
      <c r="G187" s="197"/>
      <c r="H187" s="197"/>
      <c r="I187" s="197"/>
      <c r="J187" s="226" t="s">
        <v>1729</v>
      </c>
    </row>
    <row r="188" ht="16.5" customHeight="1" spans="1:18">
      <c r="A188" s="227" t="s">
        <v>34</v>
      </c>
      <c r="B188" s="228">
        <v>6781</v>
      </c>
      <c r="C188" s="228">
        <f>C166+C154+C142+C116+C89+C77+C29+C23+C18+C5+C113</f>
        <v>19345</v>
      </c>
      <c r="D188" s="126">
        <f>(C188/B188)-1</f>
        <v>1.85</v>
      </c>
      <c r="F188" s="197">
        <f t="shared" ref="F188:J188" si="10">F5+F18+F23+F29+F77+F89+F116+F142+F154+F166</f>
        <v>210937</v>
      </c>
      <c r="G188" s="197">
        <f t="shared" si="10"/>
        <v>115373</v>
      </c>
      <c r="H188" s="197">
        <f t="shared" si="10"/>
        <v>12336</v>
      </c>
      <c r="I188" s="197">
        <f t="shared" si="10"/>
        <v>220000</v>
      </c>
      <c r="J188" s="197">
        <f t="shared" si="10"/>
        <v>18308</v>
      </c>
    </row>
    <row r="189" ht="16.5" customHeight="1" spans="1:18">
      <c r="A189" s="229"/>
      <c r="B189" s="230"/>
      <c r="C189" s="230"/>
      <c r="D189" s="196"/>
    </row>
    <row r="190" ht="16.5" customHeight="1" spans="1:18">
      <c r="A190" s="231" t="s">
        <v>73</v>
      </c>
      <c r="B190" s="195"/>
      <c r="C190" s="195"/>
      <c r="D190" s="196"/>
      <c r="F190" s="197"/>
      <c r="G190" s="197">
        <f>250+8779+6672+860+407</f>
        <v>16968</v>
      </c>
      <c r="H190" s="197">
        <f>456+157+581+7338+1056</f>
        <v>9588</v>
      </c>
      <c r="I190" s="197"/>
      <c r="J190" s="197"/>
    </row>
    <row r="191" ht="16.5" customHeight="1" spans="1:18">
      <c r="A191" s="231" t="s">
        <v>77</v>
      </c>
      <c r="B191" s="195"/>
      <c r="C191" s="195"/>
      <c r="D191" s="196"/>
    </row>
    <row r="192" ht="16.5" customHeight="1" spans="1:18">
      <c r="A192" s="231" t="s">
        <v>78</v>
      </c>
      <c r="B192" s="195">
        <v>15734</v>
      </c>
      <c r="C192" s="195">
        <v>12000</v>
      </c>
      <c r="D192" s="196">
        <f>(C192/B192)-1</f>
        <v>-0.24</v>
      </c>
      <c r="F192" s="232"/>
      <c r="H192" s="232"/>
    </row>
    <row r="193" ht="16.5" customHeight="1" spans="1:15">
      <c r="A193" s="231" t="s">
        <v>79</v>
      </c>
      <c r="B193" s="195"/>
      <c r="C193" s="195"/>
      <c r="D193" s="196"/>
    </row>
    <row r="194" ht="16.5" customHeight="1" spans="1:15">
      <c r="A194" s="231" t="s">
        <v>82</v>
      </c>
      <c r="B194" s="195"/>
      <c r="C194" s="195"/>
      <c r="D194" s="196"/>
    </row>
    <row r="195" ht="16.5" customHeight="1" spans="1:15">
      <c r="A195" s="231" t="s">
        <v>83</v>
      </c>
      <c r="B195" s="195">
        <v>25000</v>
      </c>
      <c r="C195" s="195"/>
      <c r="D195" s="126"/>
      <c r="F195" s="203">
        <v>25400</v>
      </c>
      <c r="G195" s="203">
        <v>42</v>
      </c>
    </row>
    <row r="196" ht="16.5" customHeight="1" spans="1:15">
      <c r="A196" s="65" t="s">
        <v>84</v>
      </c>
      <c r="B196" s="233">
        <v>47515</v>
      </c>
      <c r="C196" s="233">
        <f>C195+C194+C193+C192+C191+C190+C188</f>
        <v>31345</v>
      </c>
      <c r="D196" s="135">
        <f>(C196/B196)-1</f>
        <v>-0.34</v>
      </c>
    </row>
    <row r="197" ht="16.5" customHeight="1"/>
    <row r="201" spans="1:15">
      <c r="M201" s="194" t="s">
        <v>1730</v>
      </c>
      <c r="N201" s="200"/>
    </row>
    <row r="202" spans="1:15">
      <c r="M202" s="194" t="s">
        <v>1583</v>
      </c>
      <c r="N202" s="200">
        <v>590</v>
      </c>
      <c r="O202" s="234">
        <f>N202/548646</f>
        <v>0.001</v>
      </c>
    </row>
    <row r="203" spans="1:15">
      <c r="M203" s="194" t="s">
        <v>1588</v>
      </c>
      <c r="N203" s="200">
        <v>8379</v>
      </c>
      <c r="O203" s="234">
        <f t="shared" ref="O203:O209" si="11">N203/548646</f>
        <v>0.015</v>
      </c>
    </row>
    <row r="204" spans="1:15">
      <c r="M204" s="194" t="s">
        <v>1629</v>
      </c>
      <c r="N204" s="200">
        <v>23536</v>
      </c>
      <c r="O204" s="234">
        <f t="shared" si="11"/>
        <v>0.043</v>
      </c>
    </row>
    <row r="205" spans="1:15">
      <c r="M205" s="194" t="s">
        <v>1637</v>
      </c>
      <c r="N205" s="200">
        <v>155387</v>
      </c>
      <c r="O205" s="234">
        <f t="shared" si="11"/>
        <v>0.283</v>
      </c>
    </row>
    <row r="206" spans="1:15">
      <c r="M206" s="194" t="s">
        <v>1731</v>
      </c>
      <c r="N206" s="200">
        <v>157295</v>
      </c>
      <c r="O206" s="234">
        <f t="shared" si="11"/>
        <v>0.287</v>
      </c>
    </row>
    <row r="207" spans="1:15">
      <c r="M207" s="194" t="s">
        <v>1732</v>
      </c>
      <c r="N207" s="200">
        <v>95400</v>
      </c>
      <c r="O207" s="234">
        <f t="shared" si="11"/>
        <v>0.174</v>
      </c>
    </row>
    <row r="208" spans="1:15">
      <c r="M208" s="194"/>
      <c r="N208" s="200"/>
      <c r="O208" s="234">
        <f t="shared" si="11"/>
        <v>0</v>
      </c>
    </row>
    <row r="209" spans="13:15">
      <c r="M209" s="218" t="s">
        <v>1733</v>
      </c>
      <c r="N209" s="200">
        <v>108000</v>
      </c>
      <c r="O209" s="234">
        <f t="shared" si="11"/>
        <v>0.197</v>
      </c>
    </row>
    <row r="215" spans="13:15">
      <c r="M215" s="184" t="s">
        <v>1734</v>
      </c>
      <c r="N215" s="184">
        <v>85.27</v>
      </c>
    </row>
    <row r="216" spans="13:15">
      <c r="M216" s="184" t="s">
        <v>1735</v>
      </c>
      <c r="N216" s="184">
        <v>257.8</v>
      </c>
    </row>
    <row r="217" spans="13:15">
      <c r="M217" s="184" t="s">
        <v>1736</v>
      </c>
      <c r="N217" s="184">
        <v>228.6</v>
      </c>
    </row>
    <row r="218" spans="13:15">
      <c r="M218" s="184" t="s">
        <v>1737</v>
      </c>
      <c r="N218" s="184">
        <v>334.6</v>
      </c>
    </row>
    <row r="219" spans="13:15">
      <c r="M219" s="184" t="s">
        <v>1738</v>
      </c>
    </row>
  </sheetData>
  <autoFilter xmlns:etc="http://www.wps.cn/officeDocument/2017/etCustomData" ref="F4:J188" etc:filterBottomFollowUsedRange="0">
    <filterColumn colId="4">
      <customFilters>
        <customFilter operator="notEqual" val=""/>
      </customFilters>
    </filterColumn>
    <extLst/>
  </autoFilter>
  <mergeCells count="1">
    <mergeCell ref="A2:D2"/>
  </mergeCells>
  <printOptions horizontalCentered="1"/>
  <pageMargins left="0.979861111111111" right="0.389583333333333" top="0.389583333333333" bottom="0.589583333333333" header="0.389583333333333" footer="0.389583333333333"/>
  <pageSetup paperSize="9" scale="99" fitToHeight="0" orientation="portrait" horizontalDpi="600" verticalDpi="600"/>
  <headerFooter alignWithMargins="0"/>
  <rowBreaks count="4" manualBreakCount="4">
    <brk id="122" max="3" man="1"/>
    <brk id="196" max="255" man="1"/>
    <brk id="197" max="255" man="1"/>
    <brk id="198" max="25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topLeftCell="A2" workbookViewId="0">
      <selection activeCell="E5" sqref="E5"/>
    </sheetView>
  </sheetViews>
  <sheetFormatPr defaultColWidth="9" defaultRowHeight="14.4" outlineLevelCol="1"/>
  <cols>
    <col min="1" max="1" width="51" customWidth="1"/>
    <col min="2" max="2" width="37.5555555555556" customWidth="1"/>
  </cols>
  <sheetData>
    <row r="1" ht="25" customHeight="1" spans="1:2">
      <c r="A1" s="71" t="s">
        <v>1739</v>
      </c>
    </row>
    <row r="2" ht="30" customHeight="1" spans="1:2">
      <c r="A2" s="176" t="s">
        <v>1740</v>
      </c>
      <c r="B2" s="176"/>
    </row>
    <row r="3" ht="21" customHeight="1" spans="1:2">
      <c r="B3" s="177" t="s">
        <v>2</v>
      </c>
    </row>
    <row r="4" ht="30" customHeight="1" spans="1:2">
      <c r="A4" s="178" t="s">
        <v>1368</v>
      </c>
      <c r="B4" s="178" t="s">
        <v>1741</v>
      </c>
    </row>
    <row r="5" ht="30" customHeight="1" spans="1:2">
      <c r="A5" s="179" t="s">
        <v>1570</v>
      </c>
      <c r="B5" s="180"/>
    </row>
    <row r="6" ht="30" customHeight="1" spans="1:2">
      <c r="A6" s="181" t="s">
        <v>1571</v>
      </c>
      <c r="B6" s="182"/>
    </row>
    <row r="7" ht="30" customHeight="1" spans="1:2">
      <c r="A7" s="179" t="s">
        <v>1583</v>
      </c>
      <c r="B7" s="180"/>
    </row>
    <row r="8" ht="30" customHeight="1" spans="1:2">
      <c r="A8" s="181" t="s">
        <v>1584</v>
      </c>
      <c r="B8" s="182"/>
    </row>
    <row r="9" ht="30" customHeight="1" spans="1:2">
      <c r="A9" s="179" t="s">
        <v>1742</v>
      </c>
      <c r="B9" s="180"/>
    </row>
    <row r="10" ht="30" customHeight="1" spans="1:2">
      <c r="A10" s="181" t="s">
        <v>1630</v>
      </c>
      <c r="B10" s="182"/>
    </row>
    <row r="11" ht="30" customHeight="1" spans="1:2">
      <c r="A11" s="179" t="s">
        <v>1743</v>
      </c>
      <c r="B11" s="180"/>
    </row>
    <row r="12" ht="30" customHeight="1" spans="1:2">
      <c r="A12" s="181" t="s">
        <v>1666</v>
      </c>
      <c r="B12" s="182"/>
    </row>
    <row r="13" ht="30" customHeight="1" spans="1:2">
      <c r="A13" s="181" t="s">
        <v>1675</v>
      </c>
      <c r="B13" s="182"/>
    </row>
    <row r="14" ht="30" customHeight="1" spans="1:2">
      <c r="A14" s="178" t="s">
        <v>1741</v>
      </c>
      <c r="B14" s="180">
        <f>B11+B9+B7+B5</f>
        <v>0</v>
      </c>
    </row>
    <row r="15" ht="30" customHeight="1" spans="1:2">
      <c r="A15" t="s">
        <v>1744</v>
      </c>
    </row>
  </sheetData>
  <mergeCells count="1">
    <mergeCell ref="A2:B2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G7" sqref="G7"/>
    </sheetView>
  </sheetViews>
  <sheetFormatPr defaultColWidth="9" defaultRowHeight="14.4" outlineLevelRow="5" outlineLevelCol="3"/>
  <cols>
    <col min="1" max="4" width="22" customWidth="1"/>
  </cols>
  <sheetData>
    <row r="1" ht="27" customHeight="1" spans="1:4">
      <c r="A1" s="71" t="s">
        <v>1745</v>
      </c>
    </row>
    <row r="2" ht="31" customHeight="1" spans="1:4">
      <c r="A2" s="171" t="s">
        <v>1746</v>
      </c>
      <c r="B2" s="172"/>
      <c r="C2" s="172"/>
      <c r="D2" s="172"/>
    </row>
    <row r="3" ht="22" customHeight="1" spans="1:4">
      <c r="D3" s="173" t="s">
        <v>2</v>
      </c>
    </row>
    <row r="4" ht="22" customHeight="1" spans="1:4">
      <c r="A4" s="174" t="s">
        <v>1431</v>
      </c>
      <c r="B4" s="174"/>
      <c r="C4" s="174"/>
      <c r="D4" s="174"/>
    </row>
    <row r="5" ht="22" customHeight="1" spans="1:4">
      <c r="A5" s="174" t="s">
        <v>1521</v>
      </c>
      <c r="B5" s="174"/>
      <c r="C5" s="174"/>
      <c r="D5" s="174"/>
    </row>
    <row r="6" ht="22" customHeight="1" spans="1:4">
      <c r="A6" s="175" t="s">
        <v>1428</v>
      </c>
      <c r="B6" s="175"/>
      <c r="C6" s="175"/>
      <c r="D6" s="175"/>
    </row>
  </sheetData>
  <mergeCells count="2">
    <mergeCell ref="A2:D2"/>
    <mergeCell ref="A6:D6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showZeros="0" view="pageBreakPreview" zoomScale="160" zoomScaleNormal="100" workbookViewId="0">
      <selection activeCell="I11" sqref="I11"/>
    </sheetView>
  </sheetViews>
  <sheetFormatPr defaultColWidth="9" defaultRowHeight="15.6" outlineLevelCol="4"/>
  <cols>
    <col min="1" max="1" width="28.75" style="137" customWidth="1"/>
    <col min="2" max="2" width="10.787037037037" style="137" customWidth="1"/>
    <col min="3" max="4" width="12.5" style="99" customWidth="1"/>
    <col min="5" max="5" width="15.9722222222222" style="138" customWidth="1"/>
    <col min="6" max="16384" width="9" style="136"/>
  </cols>
  <sheetData>
    <row r="1" s="136" customFormat="1" ht="16.5" customHeight="1" spans="1:5">
      <c r="A1" s="139" t="s">
        <v>1747</v>
      </c>
      <c r="B1" s="139"/>
      <c r="C1" s="99"/>
      <c r="D1" s="99"/>
      <c r="E1" s="138"/>
    </row>
    <row r="2" s="136" customFormat="1" ht="26.25" customHeight="1" spans="1:5">
      <c r="A2" s="103" t="s">
        <v>1748</v>
      </c>
      <c r="B2" s="103"/>
      <c r="C2" s="103"/>
      <c r="D2" s="103"/>
      <c r="E2" s="103"/>
    </row>
    <row r="3" s="136" customFormat="1" ht="16.5" customHeight="1" spans="1:5">
      <c r="A3" s="140"/>
      <c r="B3" s="140"/>
      <c r="C3" s="105"/>
      <c r="D3" s="105"/>
      <c r="E3" s="105" t="s">
        <v>2</v>
      </c>
    </row>
    <row r="4" s="136" customFormat="1" ht="26.25" customHeight="1" spans="1:5">
      <c r="A4" s="141" t="s">
        <v>3</v>
      </c>
      <c r="B4" s="43" t="s">
        <v>4</v>
      </c>
      <c r="C4" s="43" t="s">
        <v>5</v>
      </c>
      <c r="D4" s="43" t="s">
        <v>6</v>
      </c>
      <c r="E4" s="142" t="s">
        <v>7</v>
      </c>
    </row>
    <row r="5" s="136" customFormat="1" ht="16.5" customHeight="1" spans="1:5">
      <c r="A5" s="143" t="s">
        <v>1749</v>
      </c>
      <c r="B5" s="144"/>
      <c r="C5" s="145"/>
      <c r="D5" s="146"/>
      <c r="E5" s="147" t="str">
        <f>IF(ISERROR(#REF!/D5*100-100),"",#REF!/D5*100-100)</f>
        <v/>
      </c>
    </row>
    <row r="6" s="136" customFormat="1" ht="16.5" customHeight="1" spans="1:5">
      <c r="A6" s="143" t="s">
        <v>1750</v>
      </c>
      <c r="B6" s="148"/>
      <c r="C6" s="149"/>
      <c r="D6" s="146"/>
      <c r="E6" s="147"/>
    </row>
    <row r="7" s="136" customFormat="1" ht="16.5" customHeight="1" spans="1:5">
      <c r="A7" s="143" t="s">
        <v>1751</v>
      </c>
      <c r="B7" s="148"/>
      <c r="C7" s="149"/>
      <c r="D7" s="146"/>
      <c r="E7" s="147"/>
    </row>
    <row r="8" s="136" customFormat="1" ht="16.5" customHeight="1" spans="1:5">
      <c r="A8" s="143" t="s">
        <v>1752</v>
      </c>
      <c r="B8" s="148"/>
      <c r="C8" s="149"/>
      <c r="D8" s="146"/>
      <c r="E8" s="147"/>
    </row>
    <row r="9" s="136" customFormat="1" ht="16.5" customHeight="1" spans="1:5">
      <c r="A9" s="143" t="s">
        <v>1753</v>
      </c>
      <c r="B9" s="148"/>
      <c r="C9" s="149"/>
      <c r="D9" s="146"/>
      <c r="E9" s="147"/>
    </row>
    <row r="10" s="136" customFormat="1" ht="16.5" customHeight="1" spans="1:5">
      <c r="A10" s="150"/>
      <c r="B10" s="148"/>
      <c r="C10" s="149"/>
      <c r="D10" s="149"/>
      <c r="E10" s="147"/>
    </row>
    <row r="11" s="136" customFormat="1" ht="16.5" customHeight="1" spans="1:5">
      <c r="A11" s="151" t="s">
        <v>34</v>
      </c>
      <c r="B11" s="152"/>
      <c r="C11" s="153"/>
      <c r="D11" s="153"/>
      <c r="E11" s="147"/>
    </row>
    <row r="12" s="136" customFormat="1" ht="16.5" customHeight="1" spans="1:5">
      <c r="A12" s="154"/>
      <c r="B12" s="155"/>
      <c r="C12" s="145"/>
      <c r="D12" s="156"/>
      <c r="E12" s="157"/>
    </row>
    <row r="13" s="136" customFormat="1" ht="16.5" customHeight="1" spans="1:5">
      <c r="A13" s="150" t="s">
        <v>35</v>
      </c>
      <c r="B13" s="158">
        <v>473</v>
      </c>
      <c r="C13" s="159">
        <v>1177</v>
      </c>
      <c r="D13" s="159">
        <v>473</v>
      </c>
      <c r="E13" s="160">
        <f>(D13/C13)-1</f>
        <v>-0.6</v>
      </c>
    </row>
    <row r="14" s="136" customFormat="1" ht="16.5" customHeight="1" spans="1:5">
      <c r="A14" s="150" t="s">
        <v>39</v>
      </c>
      <c r="B14" s="158"/>
      <c r="C14" s="159"/>
      <c r="D14" s="161"/>
      <c r="E14" s="162"/>
    </row>
    <row r="15" s="136" customFormat="1" ht="16.5" customHeight="1" spans="1:5">
      <c r="A15" s="150" t="s">
        <v>40</v>
      </c>
      <c r="B15" s="158">
        <v>2990</v>
      </c>
      <c r="C15" s="159">
        <v>2990</v>
      </c>
      <c r="D15" s="159">
        <v>623</v>
      </c>
      <c r="E15" s="160">
        <f>(D15/C15)-1</f>
        <v>-0.79</v>
      </c>
    </row>
    <row r="16" s="136" customFormat="1" ht="16.5" customHeight="1" spans="1:5">
      <c r="A16" s="150"/>
      <c r="B16" s="163"/>
      <c r="C16" s="164"/>
      <c r="D16" s="159"/>
      <c r="E16" s="165"/>
    </row>
    <row r="17" s="136" customFormat="1" ht="16.5" customHeight="1" spans="1:5">
      <c r="A17" s="166" t="s">
        <v>44</v>
      </c>
      <c r="B17" s="167">
        <f>B11+SUM(B13:B15)</f>
        <v>3463</v>
      </c>
      <c r="C17" s="167">
        <f>C11+SUM(C13:C15)</f>
        <v>4167</v>
      </c>
      <c r="D17" s="167">
        <f>D11+SUM(D13:D15)</f>
        <v>1096</v>
      </c>
      <c r="E17" s="168">
        <f>(D17/C17)-1</f>
        <v>-0.74</v>
      </c>
    </row>
    <row r="18" s="136" customFormat="1" ht="16.5" customHeight="1" spans="1:5">
      <c r="A18" s="169"/>
      <c r="B18" s="169"/>
      <c r="C18" s="170"/>
      <c r="D18" s="170"/>
      <c r="E18" s="170"/>
    </row>
    <row r="19" s="136" customFormat="1" spans="1:5">
      <c r="A19" s="137"/>
      <c r="B19" s="137"/>
      <c r="C19" s="99"/>
      <c r="D19" s="99"/>
      <c r="E19" s="138"/>
    </row>
  </sheetData>
  <mergeCells count="2">
    <mergeCell ref="A2:E2"/>
    <mergeCell ref="A18:E18"/>
  </mergeCells>
  <printOptions horizontalCentered="1"/>
  <pageMargins left="0.979861111111111" right="0.389583333333333" top="0.389583333333333" bottom="0.589583333333333" header="0.389583333333333" footer="0.389583333333333"/>
  <pageSetup paperSize="9" fitToHeight="0" orientation="portrait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showZeros="0" view="pageBreakPreview" zoomScale="145" zoomScaleNormal="100" topLeftCell="A29" workbookViewId="0">
      <selection activeCell="A46" sqref="A46"/>
    </sheetView>
  </sheetViews>
  <sheetFormatPr defaultColWidth="9" defaultRowHeight="15.6" outlineLevelCol="4"/>
  <cols>
    <col min="1" max="1" width="33.75" style="98" customWidth="1"/>
    <col min="2" max="2" width="13.4444444444444" style="98" customWidth="1"/>
    <col min="3" max="3" width="15" style="99" customWidth="1"/>
    <col min="4" max="4" width="20.8425925925926" style="100" customWidth="1"/>
    <col min="5" max="5" width="9" style="101"/>
    <col min="6" max="7" width="9" style="101" customWidth="1"/>
    <col min="8" max="16384" width="9" style="101"/>
  </cols>
  <sheetData>
    <row r="1" ht="16.5" customHeight="1" spans="1:5">
      <c r="A1" s="2" t="s">
        <v>1754</v>
      </c>
      <c r="B1" s="2"/>
    </row>
    <row r="2" ht="26.25" customHeight="1" spans="1:5">
      <c r="A2" s="102" t="s">
        <v>1755</v>
      </c>
      <c r="B2" s="102"/>
      <c r="C2" s="103"/>
      <c r="D2" s="102"/>
    </row>
    <row r="3" ht="16.5" customHeight="1" spans="1:5">
      <c r="A3" s="104"/>
      <c r="B3" s="104"/>
      <c r="C3" s="105"/>
      <c r="D3" s="106" t="s">
        <v>2</v>
      </c>
    </row>
    <row r="4" ht="26.25" customHeight="1" spans="1:5">
      <c r="A4" s="107" t="s">
        <v>3</v>
      </c>
      <c r="B4" s="78" t="s">
        <v>4</v>
      </c>
      <c r="C4" s="43" t="s">
        <v>6</v>
      </c>
      <c r="D4" s="108" t="s">
        <v>47</v>
      </c>
      <c r="E4" s="109"/>
    </row>
    <row r="5" ht="16.5" customHeight="1" spans="1:5">
      <c r="A5" s="110" t="s">
        <v>1756</v>
      </c>
      <c r="B5" s="111">
        <v>3463</v>
      </c>
      <c r="C5" s="111">
        <v>1065</v>
      </c>
      <c r="D5" s="112">
        <f>(C5/B5)-1</f>
        <v>-0.69</v>
      </c>
      <c r="E5" s="109"/>
    </row>
    <row r="6" ht="16.5" customHeight="1" spans="1:5">
      <c r="A6" s="113" t="s">
        <v>1757</v>
      </c>
      <c r="B6" s="114"/>
      <c r="C6" s="114"/>
      <c r="D6" s="115"/>
    </row>
    <row r="7" ht="16.5" customHeight="1" spans="1:5">
      <c r="A7" s="113" t="s">
        <v>1758</v>
      </c>
      <c r="B7" s="114"/>
      <c r="C7" s="114"/>
      <c r="D7" s="115"/>
    </row>
    <row r="8" ht="16.5" customHeight="1" spans="1:5">
      <c r="A8" s="113" t="s">
        <v>1759</v>
      </c>
      <c r="B8" s="116"/>
      <c r="C8" s="116"/>
      <c r="D8" s="115"/>
    </row>
    <row r="9" ht="16.5" customHeight="1" spans="1:5">
      <c r="A9" s="113" t="s">
        <v>1760</v>
      </c>
      <c r="B9" s="117">
        <v>473</v>
      </c>
      <c r="C9" s="117">
        <v>473</v>
      </c>
      <c r="D9" s="118">
        <f>(C9/B9)-1</f>
        <v>0</v>
      </c>
    </row>
    <row r="10" ht="16.5" customHeight="1" spans="1:5">
      <c r="A10" s="113" t="s">
        <v>1761</v>
      </c>
      <c r="B10" s="117">
        <v>2990</v>
      </c>
      <c r="C10" s="117">
        <v>592</v>
      </c>
      <c r="D10" s="118">
        <f>(C10/B10)-1</f>
        <v>-0.8</v>
      </c>
      <c r="E10" s="109"/>
    </row>
    <row r="11" ht="16.5" customHeight="1" spans="1:5">
      <c r="A11" s="113" t="s">
        <v>1762</v>
      </c>
      <c r="B11" s="115"/>
      <c r="C11" s="115"/>
      <c r="D11" s="115"/>
    </row>
    <row r="12" ht="16.5" customHeight="1" spans="1:5">
      <c r="A12" s="113" t="s">
        <v>1763</v>
      </c>
      <c r="B12" s="115"/>
      <c r="C12" s="115"/>
      <c r="D12" s="115"/>
    </row>
    <row r="13" ht="16.5" customHeight="1" spans="1:5">
      <c r="A13" s="113" t="s">
        <v>1764</v>
      </c>
      <c r="B13" s="115"/>
      <c r="C13" s="115"/>
      <c r="D13" s="115"/>
    </row>
    <row r="14" ht="16.5" customHeight="1" spans="1:5">
      <c r="A14" s="113" t="s">
        <v>1765</v>
      </c>
      <c r="B14" s="117"/>
      <c r="C14" s="117"/>
      <c r="D14" s="114"/>
      <c r="E14" s="109"/>
    </row>
    <row r="15" ht="16.5" customHeight="1" spans="1:5">
      <c r="A15" s="110" t="s">
        <v>1766</v>
      </c>
      <c r="B15" s="119"/>
      <c r="C15" s="119"/>
      <c r="D15" s="116"/>
      <c r="E15" s="109" t="s">
        <v>1767</v>
      </c>
    </row>
    <row r="16" ht="16.5" customHeight="1" spans="1:5">
      <c r="A16" s="113" t="s">
        <v>1768</v>
      </c>
      <c r="B16" s="115"/>
      <c r="C16" s="115"/>
      <c r="D16" s="115"/>
    </row>
    <row r="17" ht="16.5" customHeight="1" spans="1:5">
      <c r="A17" s="113" t="s">
        <v>1769</v>
      </c>
      <c r="B17" s="115"/>
      <c r="C17" s="115"/>
      <c r="D17" s="115"/>
    </row>
    <row r="18" ht="16.5" customHeight="1" spans="1:5">
      <c r="A18" s="113" t="s">
        <v>1770</v>
      </c>
      <c r="B18" s="115"/>
      <c r="C18" s="115"/>
      <c r="D18" s="115"/>
    </row>
    <row r="19" ht="16.5" customHeight="1" spans="1:5">
      <c r="A19" s="113" t="s">
        <v>1771</v>
      </c>
      <c r="B19" s="115"/>
      <c r="C19" s="115"/>
      <c r="D19" s="115"/>
    </row>
    <row r="20" ht="16.5" customHeight="1" spans="1:5">
      <c r="A20" s="113" t="s">
        <v>1772</v>
      </c>
      <c r="B20" s="115"/>
      <c r="C20" s="115"/>
      <c r="D20" s="115"/>
    </row>
    <row r="21" ht="16.5" customHeight="1" spans="1:5">
      <c r="A21" s="113" t="s">
        <v>1773</v>
      </c>
      <c r="B21" s="115"/>
      <c r="C21" s="115"/>
      <c r="D21" s="115"/>
    </row>
    <row r="22" ht="16.5" customHeight="1" spans="1:5">
      <c r="A22" s="113" t="s">
        <v>1774</v>
      </c>
      <c r="B22" s="115"/>
      <c r="C22" s="115"/>
      <c r="D22" s="115"/>
    </row>
    <row r="23" ht="16.5" customHeight="1" spans="1:5">
      <c r="A23" s="113" t="s">
        <v>1775</v>
      </c>
      <c r="B23" s="117"/>
      <c r="C23" s="117"/>
      <c r="D23" s="114"/>
      <c r="E23" s="109"/>
    </row>
    <row r="24" ht="16.5" customHeight="1" spans="1:5">
      <c r="A24" s="110" t="s">
        <v>1776</v>
      </c>
      <c r="B24" s="120">
        <f>SUM(B25)</f>
        <v>0</v>
      </c>
      <c r="C24" s="120">
        <f>SUM(C25)</f>
        <v>0</v>
      </c>
      <c r="D24" s="120">
        <f>SUM(D25)</f>
        <v>0</v>
      </c>
    </row>
    <row r="25" ht="16.5" customHeight="1" spans="1:5">
      <c r="A25" s="113" t="s">
        <v>1776</v>
      </c>
      <c r="B25" s="115"/>
      <c r="C25" s="115"/>
      <c r="D25" s="115"/>
    </row>
    <row r="26" ht="16.5" customHeight="1" spans="1:5">
      <c r="A26" s="110" t="s">
        <v>1777</v>
      </c>
      <c r="B26" s="120">
        <f>SUM(B27:B29)</f>
        <v>0</v>
      </c>
      <c r="C26" s="120">
        <f>SUM(C27:C29)</f>
        <v>0</v>
      </c>
      <c r="D26" s="120">
        <f>SUM(D27:D29)</f>
        <v>0</v>
      </c>
    </row>
    <row r="27" ht="16.5" customHeight="1" spans="1:5">
      <c r="A27" s="113" t="s">
        <v>1778</v>
      </c>
      <c r="B27" s="115"/>
      <c r="C27" s="115"/>
      <c r="D27" s="115"/>
    </row>
    <row r="28" ht="16.5" customHeight="1" spans="1:5">
      <c r="A28" s="113" t="s">
        <v>1779</v>
      </c>
      <c r="B28" s="115"/>
      <c r="C28" s="115"/>
      <c r="D28" s="115"/>
    </row>
    <row r="29" ht="16.5" customHeight="1" spans="1:5">
      <c r="A29" s="113" t="s">
        <v>1780</v>
      </c>
      <c r="B29" s="115"/>
      <c r="C29" s="115"/>
      <c r="D29" s="115"/>
    </row>
    <row r="30" ht="16.5" customHeight="1" spans="1:5">
      <c r="A30" s="121" t="s">
        <v>1781</v>
      </c>
      <c r="B30" s="119"/>
      <c r="C30" s="122">
        <v>31</v>
      </c>
      <c r="D30" s="116"/>
      <c r="E30" s="109"/>
    </row>
    <row r="31" ht="16.5" customHeight="1" spans="1:5">
      <c r="A31" s="123" t="s">
        <v>1781</v>
      </c>
      <c r="B31" s="117"/>
      <c r="C31" s="117">
        <v>31</v>
      </c>
      <c r="D31" s="114"/>
      <c r="E31" s="109"/>
    </row>
    <row r="32" ht="16.5" customHeight="1" spans="1:5">
      <c r="A32" s="123"/>
      <c r="B32" s="119"/>
      <c r="C32" s="119"/>
      <c r="D32" s="116"/>
      <c r="E32" s="109"/>
    </row>
    <row r="33" ht="16.5" customHeight="1" spans="1:5">
      <c r="A33" s="124" t="s">
        <v>34</v>
      </c>
      <c r="B33" s="125">
        <f>B30+B15+B5</f>
        <v>3463</v>
      </c>
      <c r="C33" s="125">
        <f>C30+C15+C5</f>
        <v>1096</v>
      </c>
      <c r="D33" s="126">
        <f>(C33/B33)-1</f>
        <v>-0.68</v>
      </c>
      <c r="E33" s="109"/>
    </row>
    <row r="34" ht="16.5" customHeight="1" spans="1:5">
      <c r="A34" s="127"/>
      <c r="B34" s="128"/>
      <c r="C34" s="128"/>
      <c r="D34" s="116"/>
      <c r="E34" s="109"/>
    </row>
    <row r="35" ht="16.5" customHeight="1" spans="1:5">
      <c r="A35" s="129" t="s">
        <v>73</v>
      </c>
      <c r="B35" s="130"/>
      <c r="C35" s="130"/>
      <c r="D35" s="116"/>
      <c r="E35" s="109"/>
    </row>
    <row r="36" ht="16.5" customHeight="1" spans="1:5">
      <c r="A36" s="129" t="s">
        <v>77</v>
      </c>
      <c r="B36" s="130"/>
      <c r="C36" s="130"/>
      <c r="D36" s="116"/>
      <c r="E36" s="109"/>
    </row>
    <row r="37" ht="16.5" customHeight="1" spans="1:5">
      <c r="A37" s="129" t="s">
        <v>78</v>
      </c>
      <c r="B37" s="130"/>
      <c r="C37" s="130"/>
      <c r="D37" s="116"/>
      <c r="E37" s="109"/>
    </row>
    <row r="38" ht="16.5" customHeight="1" spans="1:5">
      <c r="A38" s="129" t="s">
        <v>82</v>
      </c>
      <c r="B38" s="131"/>
      <c r="C38" s="131"/>
      <c r="D38" s="118"/>
      <c r="E38" s="109"/>
    </row>
    <row r="39" ht="16.5" customHeight="1" spans="1:5">
      <c r="A39" s="129"/>
      <c r="B39" s="130"/>
      <c r="C39" s="130"/>
      <c r="D39" s="132"/>
      <c r="E39" s="109"/>
    </row>
    <row r="40" ht="16.5" customHeight="1" spans="1:5">
      <c r="A40" s="133" t="s">
        <v>84</v>
      </c>
      <c r="B40" s="134">
        <f>B38+B37+B36+B35+B33</f>
        <v>3463</v>
      </c>
      <c r="C40" s="134">
        <f>C38+C37+C36+C35+C33</f>
        <v>1096</v>
      </c>
      <c r="D40" s="135">
        <f>(C40/B40)-1</f>
        <v>-0.68</v>
      </c>
      <c r="E40" s="109"/>
    </row>
  </sheetData>
  <mergeCells count="1">
    <mergeCell ref="A2:D2"/>
  </mergeCells>
  <printOptions horizontalCentered="1"/>
  <pageMargins left="0.979861111111111" right="0.389583333333333" top="0.389583333333333" bottom="0.589583333333333" header="0.389583333333333" footer="0.389583333333333"/>
  <pageSetup paperSize="9" fitToHeight="0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showZeros="0" view="pageBreakPreview" zoomScale="115" zoomScaleNormal="100" workbookViewId="0">
      <selection activeCell="F6" sqref="F6"/>
    </sheetView>
  </sheetViews>
  <sheetFormatPr defaultColWidth="9" defaultRowHeight="15.6" outlineLevelCol="5"/>
  <cols>
    <col min="1" max="1" width="28.75" style="464" customWidth="1"/>
    <col min="2" max="3" width="14.7777777777778" style="72" customWidth="1"/>
    <col min="4" max="4" width="17.2962962962963" style="72" customWidth="1"/>
    <col min="5" max="5" width="9" style="465"/>
    <col min="6" max="16384" width="9" style="184"/>
  </cols>
  <sheetData>
    <row r="1" s="184" customFormat="1" ht="16.5" customHeight="1" spans="1:6">
      <c r="A1" s="466" t="s">
        <v>45</v>
      </c>
      <c r="B1" s="72"/>
      <c r="C1" s="72"/>
      <c r="D1" s="467"/>
      <c r="E1" s="465"/>
    </row>
    <row r="2" s="184" customFormat="1" ht="26.25" customHeight="1" spans="1:6">
      <c r="A2" s="468" t="s">
        <v>46</v>
      </c>
      <c r="B2" s="468"/>
      <c r="C2" s="468"/>
      <c r="D2" s="469"/>
      <c r="E2" s="465"/>
    </row>
    <row r="3" s="184" customFormat="1" ht="16.5" customHeight="1" spans="1:6">
      <c r="A3" s="470"/>
      <c r="B3" s="471"/>
      <c r="C3" s="471"/>
      <c r="D3" s="471" t="s">
        <v>2</v>
      </c>
      <c r="E3" s="465"/>
    </row>
    <row r="4" s="184" customFormat="1" ht="26.25" customHeight="1" spans="1:6">
      <c r="A4" s="472" t="s">
        <v>3</v>
      </c>
      <c r="B4" s="43" t="s">
        <v>4</v>
      </c>
      <c r="C4" s="43" t="s">
        <v>6</v>
      </c>
      <c r="D4" s="473" t="s">
        <v>47</v>
      </c>
      <c r="E4" s="465"/>
    </row>
    <row r="5" s="184" customFormat="1" ht="16.5" customHeight="1" spans="1:6">
      <c r="A5" s="474" t="s">
        <v>48</v>
      </c>
      <c r="B5" s="475">
        <v>28393</v>
      </c>
      <c r="C5" s="242">
        <v>29354</v>
      </c>
      <c r="D5" s="476">
        <f>(C5/B5)-1</f>
        <v>0.03</v>
      </c>
      <c r="E5" s="465"/>
    </row>
    <row r="6" s="184" customFormat="1" ht="16.5" customHeight="1" spans="1:6">
      <c r="A6" s="474" t="s">
        <v>49</v>
      </c>
      <c r="B6" s="475"/>
      <c r="C6" s="242"/>
      <c r="D6" s="476"/>
      <c r="E6" s="465"/>
    </row>
    <row r="7" s="184" customFormat="1" ht="16.5" customHeight="1" spans="1:6">
      <c r="A7" s="474" t="s">
        <v>50</v>
      </c>
      <c r="B7" s="475">
        <v>646</v>
      </c>
      <c r="C7" s="242">
        <v>163</v>
      </c>
      <c r="D7" s="476">
        <f t="shared" ref="D6:D31" si="0">(C7/B7)-1</f>
        <v>-0.75</v>
      </c>
      <c r="E7" s="465"/>
    </row>
    <row r="8" s="184" customFormat="1" spans="1:6">
      <c r="A8" s="474" t="s">
        <v>51</v>
      </c>
      <c r="B8" s="475">
        <v>4331</v>
      </c>
      <c r="C8" s="242">
        <v>4978</v>
      </c>
      <c r="D8" s="476">
        <f t="shared" si="0"/>
        <v>0.15</v>
      </c>
      <c r="E8" s="477"/>
      <c r="F8" s="68"/>
    </row>
    <row r="9" s="184" customFormat="1" ht="16.5" customHeight="1" spans="1:6">
      <c r="A9" s="474" t="s">
        <v>52</v>
      </c>
      <c r="B9" s="475">
        <v>35751</v>
      </c>
      <c r="C9" s="242">
        <v>38223</v>
      </c>
      <c r="D9" s="476">
        <f t="shared" si="0"/>
        <v>0.07</v>
      </c>
      <c r="E9" s="465"/>
    </row>
    <row r="10" s="184" customFormat="1" ht="16.5" customHeight="1" spans="1:6">
      <c r="A10" s="474" t="s">
        <v>53</v>
      </c>
      <c r="B10" s="475">
        <v>666</v>
      </c>
      <c r="C10" s="242">
        <v>836</v>
      </c>
      <c r="D10" s="476">
        <f t="shared" si="0"/>
        <v>0.26</v>
      </c>
      <c r="E10" s="465"/>
    </row>
    <row r="11" s="184" customFormat="1" ht="16.5" customHeight="1" spans="1:6">
      <c r="A11" s="474" t="s">
        <v>54</v>
      </c>
      <c r="B11" s="475">
        <v>5460</v>
      </c>
      <c r="C11" s="242">
        <v>3442</v>
      </c>
      <c r="D11" s="476">
        <f t="shared" si="0"/>
        <v>-0.37</v>
      </c>
      <c r="E11" s="465"/>
    </row>
    <row r="12" s="184" customFormat="1" ht="16.5" customHeight="1" spans="1:6">
      <c r="A12" s="474" t="s">
        <v>55</v>
      </c>
      <c r="B12" s="475">
        <v>56697</v>
      </c>
      <c r="C12" s="242">
        <v>59916</v>
      </c>
      <c r="D12" s="476">
        <f t="shared" si="0"/>
        <v>0.06</v>
      </c>
      <c r="E12" s="465"/>
    </row>
    <row r="13" s="184" customFormat="1" ht="16.5" customHeight="1" spans="1:6">
      <c r="A13" s="474" t="s">
        <v>56</v>
      </c>
      <c r="B13" s="475">
        <v>23934</v>
      </c>
      <c r="C13" s="242">
        <v>29779</v>
      </c>
      <c r="D13" s="476">
        <f t="shared" si="0"/>
        <v>0.24</v>
      </c>
      <c r="E13" s="465"/>
    </row>
    <row r="14" s="184" customFormat="1" ht="16.5" customHeight="1" spans="1:6">
      <c r="A14" s="474" t="s">
        <v>57</v>
      </c>
      <c r="B14" s="475">
        <v>1521</v>
      </c>
      <c r="C14" s="242">
        <v>1084</v>
      </c>
      <c r="D14" s="476">
        <f t="shared" si="0"/>
        <v>-0.29</v>
      </c>
      <c r="E14" s="465"/>
    </row>
    <row r="15" s="184" customFormat="1" ht="16.5" customHeight="1" spans="1:6">
      <c r="A15" s="474" t="s">
        <v>58</v>
      </c>
      <c r="B15" s="475">
        <v>17237</v>
      </c>
      <c r="C15" s="242">
        <v>14558</v>
      </c>
      <c r="D15" s="476">
        <f t="shared" si="0"/>
        <v>-0.16</v>
      </c>
      <c r="E15" s="465"/>
    </row>
    <row r="16" s="184" customFormat="1" ht="16.5" customHeight="1" spans="1:6">
      <c r="A16" s="474" t="s">
        <v>59</v>
      </c>
      <c r="B16" s="475">
        <v>1735</v>
      </c>
      <c r="C16" s="242">
        <v>1402</v>
      </c>
      <c r="D16" s="476">
        <f t="shared" si="0"/>
        <v>-0.19</v>
      </c>
      <c r="E16" s="465"/>
    </row>
    <row r="17" s="184" customFormat="1" ht="16.5" customHeight="1" spans="1:5">
      <c r="A17" s="474" t="s">
        <v>60</v>
      </c>
      <c r="B17" s="475">
        <v>162</v>
      </c>
      <c r="C17" s="242">
        <v>11587</v>
      </c>
      <c r="D17" s="476">
        <f t="shared" si="0"/>
        <v>70.52</v>
      </c>
      <c r="E17" s="465"/>
    </row>
    <row r="18" s="184" customFormat="1" ht="16.5" customHeight="1" spans="1:5">
      <c r="A18" s="474" t="s">
        <v>61</v>
      </c>
      <c r="B18" s="475"/>
      <c r="C18" s="242">
        <v>554</v>
      </c>
      <c r="D18" s="476"/>
      <c r="E18" s="465"/>
    </row>
    <row r="19" s="184" customFormat="1" ht="16.5" customHeight="1" spans="1:5">
      <c r="A19" s="474" t="s">
        <v>62</v>
      </c>
      <c r="B19" s="475">
        <v>47</v>
      </c>
      <c r="C19" s="242">
        <v>189</v>
      </c>
      <c r="D19" s="476">
        <f t="shared" si="0"/>
        <v>3.02</v>
      </c>
      <c r="E19" s="465"/>
    </row>
    <row r="20" s="184" customFormat="1" ht="16.5" customHeight="1" spans="1:5">
      <c r="A20" s="474" t="s">
        <v>63</v>
      </c>
      <c r="B20" s="475"/>
      <c r="C20" s="242"/>
      <c r="D20" s="476"/>
      <c r="E20" s="465"/>
    </row>
    <row r="21" s="184" customFormat="1" ht="16.5" customHeight="1" spans="1:5">
      <c r="A21" s="474" t="s">
        <v>64</v>
      </c>
      <c r="B21" s="475"/>
      <c r="C21" s="242"/>
      <c r="D21" s="476"/>
      <c r="E21" s="465"/>
    </row>
    <row r="22" s="184" customFormat="1" ht="16.5" customHeight="1" spans="1:5">
      <c r="A22" s="474" t="s">
        <v>65</v>
      </c>
      <c r="B22" s="475">
        <v>3480</v>
      </c>
      <c r="C22" s="242">
        <v>1018</v>
      </c>
      <c r="D22" s="476">
        <f t="shared" si="0"/>
        <v>-0.71</v>
      </c>
      <c r="E22" s="465"/>
    </row>
    <row r="23" s="184" customFormat="1" ht="16.5" customHeight="1" spans="1:5">
      <c r="A23" s="474" t="s">
        <v>66</v>
      </c>
      <c r="B23" s="475">
        <v>17028</v>
      </c>
      <c r="C23" s="242">
        <v>30530</v>
      </c>
      <c r="D23" s="476">
        <f t="shared" si="0"/>
        <v>0.79</v>
      </c>
      <c r="E23" s="465"/>
    </row>
    <row r="24" s="184" customFormat="1" ht="16.5" customHeight="1" spans="1:5">
      <c r="A24" s="474" t="s">
        <v>67</v>
      </c>
      <c r="B24" s="475">
        <v>35</v>
      </c>
      <c r="C24" s="242"/>
      <c r="D24" s="476"/>
      <c r="E24" s="465"/>
    </row>
    <row r="25" s="184" customFormat="1" ht="16.5" customHeight="1" spans="1:5">
      <c r="A25" s="474" t="s">
        <v>68</v>
      </c>
      <c r="B25" s="475">
        <v>4935</v>
      </c>
      <c r="C25" s="242">
        <v>3631</v>
      </c>
      <c r="D25" s="476">
        <f t="shared" si="0"/>
        <v>-0.26</v>
      </c>
      <c r="E25" s="465"/>
    </row>
    <row r="26" s="184" customFormat="1" ht="16.5" customHeight="1" spans="1:5">
      <c r="A26" s="474" t="s">
        <v>69</v>
      </c>
      <c r="B26" s="475">
        <v>2418</v>
      </c>
      <c r="C26" s="242">
        <v>2487</v>
      </c>
      <c r="D26" s="476">
        <f t="shared" si="0"/>
        <v>0.03</v>
      </c>
      <c r="E26" s="465"/>
    </row>
    <row r="27" s="184" customFormat="1" ht="16.5" customHeight="1" spans="1:5">
      <c r="A27" s="474" t="s">
        <v>70</v>
      </c>
      <c r="B27" s="475">
        <v>438</v>
      </c>
      <c r="C27" s="242"/>
      <c r="D27" s="476"/>
      <c r="E27" s="465"/>
    </row>
    <row r="28" s="184" customFormat="1" ht="16.5" customHeight="1" spans="1:5">
      <c r="A28" s="478" t="s">
        <v>71</v>
      </c>
      <c r="B28" s="479">
        <v>1123</v>
      </c>
      <c r="C28" s="242">
        <v>1529</v>
      </c>
      <c r="D28" s="476">
        <f t="shared" si="0"/>
        <v>0.36</v>
      </c>
      <c r="E28" s="465"/>
    </row>
    <row r="29" s="184" customFormat="1" ht="16.5" customHeight="1" spans="1:5">
      <c r="A29" s="478" t="s">
        <v>72</v>
      </c>
      <c r="B29" s="479"/>
      <c r="C29" s="242"/>
      <c r="D29" s="476"/>
      <c r="E29" s="465"/>
    </row>
    <row r="30" s="184" customFormat="1" ht="16.5" customHeight="1" spans="1:5">
      <c r="A30" s="480"/>
      <c r="B30" s="479"/>
      <c r="C30" s="250"/>
      <c r="D30" s="476"/>
      <c r="E30" s="465"/>
    </row>
    <row r="31" s="184" customFormat="1" ht="16.5" customHeight="1" spans="1:5">
      <c r="A31" s="481" t="s">
        <v>34</v>
      </c>
      <c r="B31" s="253">
        <f>SUM(B5:B30)</f>
        <v>206037</v>
      </c>
      <c r="C31" s="254">
        <f>SUM(C5:C30)</f>
        <v>235260</v>
      </c>
      <c r="D31" s="482">
        <f t="shared" si="0"/>
        <v>0.14</v>
      </c>
      <c r="E31" s="465"/>
    </row>
    <row r="32" s="184" customFormat="1" ht="16.5" customHeight="1" spans="1:5">
      <c r="A32" s="483"/>
      <c r="B32" s="484"/>
      <c r="C32" s="257"/>
      <c r="D32" s="476"/>
      <c r="E32" s="465"/>
    </row>
    <row r="33" s="184" customFormat="1" ht="16.5" customHeight="1" spans="1:6">
      <c r="A33" s="480" t="s">
        <v>73</v>
      </c>
      <c r="B33" s="485"/>
      <c r="C33" s="250"/>
      <c r="D33" s="476"/>
      <c r="E33" s="465"/>
      <c r="F33" s="234"/>
    </row>
    <row r="34" s="184" customFormat="1" ht="16.5" customHeight="1" spans="1:6">
      <c r="A34" s="486" t="s">
        <v>74</v>
      </c>
      <c r="B34" s="485"/>
      <c r="C34" s="242"/>
      <c r="D34" s="476"/>
      <c r="E34" s="465"/>
      <c r="F34" s="234"/>
    </row>
    <row r="35" s="184" customFormat="1" ht="16.5" customHeight="1" spans="1:6">
      <c r="A35" s="486" t="s">
        <v>75</v>
      </c>
      <c r="B35" s="485"/>
      <c r="C35" s="242"/>
      <c r="D35" s="476"/>
      <c r="E35" s="465"/>
      <c r="F35" s="234"/>
    </row>
    <row r="36" s="184" customFormat="1" ht="16.5" customHeight="1" spans="1:6">
      <c r="A36" s="486" t="s">
        <v>76</v>
      </c>
      <c r="B36" s="485"/>
      <c r="C36" s="242"/>
      <c r="D36" s="476"/>
      <c r="E36" s="465"/>
      <c r="F36" s="234"/>
    </row>
    <row r="37" s="184" customFormat="1" ht="16.5" customHeight="1" spans="1:6">
      <c r="A37" s="480" t="s">
        <v>77</v>
      </c>
      <c r="B37" s="485">
        <v>8640</v>
      </c>
      <c r="C37" s="242">
        <v>10785</v>
      </c>
      <c r="D37" s="476">
        <f>(C37/B37)-1</f>
        <v>0.25</v>
      </c>
      <c r="E37" s="465"/>
    </row>
    <row r="38" s="184" customFormat="1" ht="16.5" customHeight="1" spans="1:6">
      <c r="A38" s="480" t="s">
        <v>78</v>
      </c>
      <c r="B38" s="485">
        <v>27074</v>
      </c>
      <c r="C38" s="242">
        <v>1155</v>
      </c>
      <c r="D38" s="476">
        <f>(C38/B38)-1</f>
        <v>-0.96</v>
      </c>
      <c r="E38" s="465"/>
    </row>
    <row r="39" s="184" customFormat="1" ht="16.5" customHeight="1" spans="1:6">
      <c r="A39" s="480" t="s">
        <v>79</v>
      </c>
      <c r="B39" s="485"/>
      <c r="C39" s="242"/>
      <c r="D39" s="476"/>
      <c r="E39" s="465"/>
    </row>
    <row r="40" s="184" customFormat="1" ht="16.5" customHeight="1" spans="1:6">
      <c r="A40" s="480" t="s">
        <v>80</v>
      </c>
      <c r="B40" s="485"/>
      <c r="C40" s="242"/>
      <c r="D40" s="476"/>
      <c r="E40" s="465"/>
    </row>
    <row r="41" s="184" customFormat="1" ht="16.5" customHeight="1" spans="1:6">
      <c r="A41" s="480" t="s">
        <v>81</v>
      </c>
      <c r="B41" s="485"/>
      <c r="C41" s="242"/>
      <c r="D41" s="476"/>
      <c r="E41" s="465"/>
    </row>
    <row r="42" s="184" customFormat="1" ht="16.5" customHeight="1" spans="1:6">
      <c r="A42" s="480" t="s">
        <v>82</v>
      </c>
      <c r="B42" s="485"/>
      <c r="C42" s="242"/>
      <c r="D42" s="476"/>
      <c r="E42" s="465"/>
    </row>
    <row r="43" s="184" customFormat="1" ht="16.5" customHeight="1" spans="1:6">
      <c r="A43" s="480" t="s">
        <v>83</v>
      </c>
      <c r="B43" s="485"/>
      <c r="C43" s="242">
        <v>1500</v>
      </c>
      <c r="D43" s="476"/>
      <c r="E43" s="465"/>
    </row>
    <row r="44" s="184" customFormat="1" ht="16.5" customHeight="1" spans="1:6">
      <c r="A44" s="480"/>
      <c r="B44" s="485"/>
      <c r="C44" s="242"/>
      <c r="D44" s="476"/>
      <c r="E44" s="465"/>
    </row>
    <row r="45" s="184" customFormat="1" ht="16.5" customHeight="1" spans="1:6">
      <c r="A45" s="487" t="s">
        <v>84</v>
      </c>
      <c r="B45" s="488">
        <f>B31+B33+B37+B38+B39+B40+B41+B42+B43</f>
        <v>241751</v>
      </c>
      <c r="C45" s="489">
        <f>C31+C33+C37+C38+C39+C40+C41+C42+C43</f>
        <v>248700</v>
      </c>
      <c r="D45" s="490">
        <f>(C45/B45)-1</f>
        <v>0.03</v>
      </c>
      <c r="E45" s="465"/>
    </row>
    <row r="46" s="184" customFormat="1" spans="1:6">
      <c r="A46" s="464"/>
      <c r="B46" s="72"/>
      <c r="C46" s="72"/>
      <c r="D46" s="72"/>
      <c r="E46" s="465"/>
    </row>
    <row r="47" s="184" customFormat="1" spans="1:6">
      <c r="A47" s="464"/>
      <c r="B47" s="72"/>
      <c r="C47" s="72">
        <v>0</v>
      </c>
      <c r="D47" s="72"/>
      <c r="E47" s="465"/>
    </row>
  </sheetData>
  <mergeCells count="1">
    <mergeCell ref="A2:D2"/>
  </mergeCells>
  <printOptions horizontalCentered="1"/>
  <pageMargins left="0.979861111111111" right="0.389583333333333" top="0.389583333333333" bottom="0.589583333333333" header="0.389583333333333" footer="0.389583333333333"/>
  <pageSetup paperSize="9" fitToHeight="0" orientation="portrait" horizontalDpi="600" verticalDpi="6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0"/>
  <sheetViews>
    <sheetView showZeros="0" zoomScale="115" zoomScaleNormal="115" zoomScaleSheetLayoutView="60" workbookViewId="0">
      <selection activeCell="F6" sqref="F6"/>
    </sheetView>
  </sheetViews>
  <sheetFormatPr defaultColWidth="9" defaultRowHeight="15.6"/>
  <cols>
    <col min="1" max="1" width="38.3796296296296" style="26" customWidth="1"/>
    <col min="2" max="2" width="15.7777777777778" style="26" customWidth="1"/>
    <col min="3" max="4" width="15.7777777777778" style="69" customWidth="1"/>
    <col min="5" max="5" width="15.7777777777778" style="70" customWidth="1"/>
    <col min="6" max="6" width="15.6296296296296" style="20" customWidth="1"/>
    <col min="7" max="7" width="19.25" style="20" customWidth="1"/>
    <col min="8" max="8" width="16" style="20" customWidth="1"/>
    <col min="9" max="9" width="16.3796296296296" style="20" customWidth="1"/>
    <col min="10" max="237" width="9" style="20" customWidth="1"/>
    <col min="238" max="16384" width="9" style="29"/>
  </cols>
  <sheetData>
    <row r="1" s="68" customFormat="1" ht="16.5" customHeight="1" spans="1:254">
      <c r="A1" s="71" t="s">
        <v>1782</v>
      </c>
      <c r="B1" s="71"/>
      <c r="C1" s="72"/>
      <c r="D1" s="72"/>
      <c r="E1" s="73"/>
    </row>
    <row r="2" s="36" customFormat="1" ht="26.25" customHeight="1" spans="1:254">
      <c r="A2" s="32" t="s">
        <v>1783</v>
      </c>
      <c r="B2" s="32"/>
      <c r="C2" s="74"/>
      <c r="D2" s="74"/>
      <c r="E2" s="32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</row>
    <row r="3" s="20" customFormat="1" ht="15.75" customHeight="1" spans="1:254">
      <c r="A3" s="75"/>
      <c r="B3" s="75"/>
      <c r="C3" s="76"/>
      <c r="D3" s="39" t="s">
        <v>2</v>
      </c>
      <c r="E3" s="40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="45" customFormat="1" ht="26.25" customHeight="1" spans="1:254">
      <c r="A4" s="77" t="s">
        <v>1784</v>
      </c>
      <c r="B4" s="78" t="s">
        <v>4</v>
      </c>
      <c r="C4" s="43" t="s">
        <v>5</v>
      </c>
      <c r="D4" s="43" t="s">
        <v>6</v>
      </c>
      <c r="E4" s="44" t="s">
        <v>7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</row>
    <row r="5" s="22" customFormat="1" ht="16.5" customHeight="1" spans="1:254">
      <c r="A5" s="46" t="s">
        <v>1785</v>
      </c>
      <c r="B5" s="79"/>
      <c r="C5" s="79"/>
      <c r="D5" s="79"/>
      <c r="E5" s="80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</row>
    <row r="6" s="22" customFormat="1" ht="16.5" customHeight="1" spans="1:254">
      <c r="A6" s="49" t="s">
        <v>1786</v>
      </c>
      <c r="B6" s="79"/>
      <c r="C6" s="79"/>
      <c r="D6" s="79"/>
      <c r="E6" s="81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</row>
    <row r="7" s="22" customFormat="1" ht="16.5" customHeight="1" spans="1:254">
      <c r="A7" s="49" t="s">
        <v>1787</v>
      </c>
      <c r="B7" s="79"/>
      <c r="C7" s="79"/>
      <c r="D7" s="79"/>
      <c r="E7" s="81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</row>
    <row r="8" s="22" customFormat="1" ht="16.5" customHeight="1" spans="1:254">
      <c r="A8" s="49" t="s">
        <v>1788</v>
      </c>
      <c r="B8" s="79"/>
      <c r="C8" s="79"/>
      <c r="D8" s="79"/>
      <c r="E8" s="81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</row>
    <row r="9" s="22" customFormat="1" ht="16.5" customHeight="1" spans="1:254">
      <c r="A9" s="49" t="s">
        <v>1789</v>
      </c>
      <c r="B9" s="79"/>
      <c r="C9" s="79"/>
      <c r="D9" s="79"/>
      <c r="E9" s="81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</row>
    <row r="10" s="22" customFormat="1" ht="16.5" customHeight="1" spans="1:254">
      <c r="A10" s="49" t="s">
        <v>1790</v>
      </c>
      <c r="B10" s="79">
        <v>9077</v>
      </c>
      <c r="C10" s="79">
        <v>11408</v>
      </c>
      <c r="D10" s="79">
        <v>10843</v>
      </c>
      <c r="E10" s="52">
        <f t="shared" ref="E10:E15" si="0">(D10/C10)-1</f>
        <v>-0.05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</row>
    <row r="11" s="22" customFormat="1" ht="16.5" customHeight="1" spans="1:254">
      <c r="A11" s="49" t="s">
        <v>1791</v>
      </c>
      <c r="B11" s="79"/>
      <c r="C11" s="79"/>
      <c r="D11" s="79"/>
      <c r="E11" s="82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</row>
    <row r="12" s="45" customFormat="1" ht="16.5" customHeight="1" spans="1:254">
      <c r="A12" s="49"/>
      <c r="B12" s="83"/>
      <c r="C12" s="83"/>
      <c r="D12" s="83"/>
      <c r="E12" s="84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</row>
    <row r="13" s="22" customFormat="1" ht="16.5" customHeight="1" spans="1:254">
      <c r="A13" s="55" t="s">
        <v>34</v>
      </c>
      <c r="B13" s="85">
        <f>SUM(B5:B11)</f>
        <v>9077</v>
      </c>
      <c r="C13" s="85">
        <f>SUM(C5:C11)</f>
        <v>11408</v>
      </c>
      <c r="D13" s="85">
        <f>SUM(D5:D11)</f>
        <v>10843</v>
      </c>
      <c r="E13" s="86">
        <f t="shared" si="0"/>
        <v>-0.05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</row>
    <row r="14" s="45" customFormat="1" ht="16.5" customHeight="1" spans="1:254">
      <c r="A14" s="58"/>
      <c r="B14" s="87"/>
      <c r="C14" s="87"/>
      <c r="D14" s="87"/>
      <c r="E14" s="82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</row>
    <row r="15" s="22" customFormat="1" ht="16.5" customHeight="1" spans="1:254">
      <c r="A15" s="49" t="s">
        <v>1792</v>
      </c>
      <c r="B15" s="88">
        <v>35085</v>
      </c>
      <c r="C15" s="88">
        <v>35085</v>
      </c>
      <c r="D15" s="88">
        <v>40950</v>
      </c>
      <c r="E15" s="52">
        <f t="shared" si="0"/>
        <v>0.17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</row>
    <row r="16" s="45" customFormat="1" ht="16.5" customHeight="1" spans="1:254">
      <c r="A16" s="61" t="s">
        <v>1793</v>
      </c>
      <c r="B16" s="89"/>
      <c r="C16" s="89"/>
      <c r="D16" s="89"/>
      <c r="E16" s="82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</row>
    <row r="17" s="45" customFormat="1" ht="16.5" customHeight="1" spans="1:254">
      <c r="A17" s="62" t="s">
        <v>1794</v>
      </c>
      <c r="B17" s="89"/>
      <c r="C17" s="89"/>
      <c r="D17" s="89"/>
      <c r="E17" s="82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</row>
    <row r="18" s="45" customFormat="1" ht="16.5" customHeight="1" spans="1:254">
      <c r="A18" s="90" t="s">
        <v>1795</v>
      </c>
      <c r="B18" s="89"/>
      <c r="C18" s="89"/>
      <c r="D18" s="89"/>
      <c r="E18" s="91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</row>
    <row r="19" s="45" customFormat="1" ht="16.5" customHeight="1" spans="1:254">
      <c r="A19" s="62" t="s">
        <v>1796</v>
      </c>
      <c r="B19" s="89"/>
      <c r="C19" s="89"/>
      <c r="D19" s="89"/>
      <c r="E19" s="82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</row>
    <row r="20" s="45" customFormat="1" ht="16.5" customHeight="1" spans="1:254">
      <c r="A20" s="62" t="s">
        <v>1797</v>
      </c>
      <c r="B20" s="79"/>
      <c r="C20" s="79"/>
      <c r="D20" s="79"/>
      <c r="E20" s="82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</row>
    <row r="21" s="45" customFormat="1" ht="16.5" customHeight="1" spans="1:254">
      <c r="A21" s="62" t="s">
        <v>1798</v>
      </c>
      <c r="B21" s="92">
        <v>35085</v>
      </c>
      <c r="C21" s="92">
        <v>35085</v>
      </c>
      <c r="D21" s="92">
        <v>40950</v>
      </c>
      <c r="E21" s="52">
        <f>(D21/C21)-1</f>
        <v>0.17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</row>
    <row r="22" s="45" customFormat="1" ht="16.5" customHeight="1" spans="1:254">
      <c r="A22" s="62" t="s">
        <v>1799</v>
      </c>
      <c r="B22" s="79"/>
      <c r="C22" s="79"/>
      <c r="D22" s="79"/>
      <c r="E22" s="82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</row>
    <row r="23" s="45" customFormat="1" ht="16.5" customHeight="1" spans="1:254">
      <c r="A23" s="93"/>
      <c r="B23" s="94"/>
      <c r="C23" s="95"/>
      <c r="D23" s="94"/>
      <c r="E23" s="84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</row>
    <row r="24" s="45" customFormat="1" ht="16.5" customHeight="1" spans="1:254">
      <c r="A24" s="65" t="s">
        <v>44</v>
      </c>
      <c r="B24" s="96">
        <f>B13+B15</f>
        <v>44162</v>
      </c>
      <c r="C24" s="96">
        <f>C13+C15</f>
        <v>46493</v>
      </c>
      <c r="D24" s="96">
        <f>D13+D15</f>
        <v>51793</v>
      </c>
      <c r="E24" s="97">
        <f>(D24/C24)-1</f>
        <v>0.11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</row>
    <row r="25" s="20" customFormat="1" ht="27" customHeight="1" spans="1:254">
      <c r="A25" s="67" t="s">
        <v>1800</v>
      </c>
      <c r="B25" s="67"/>
      <c r="C25" s="27"/>
      <c r="D25" s="27"/>
      <c r="E25" s="28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</row>
    <row r="26" s="45" customFormat="1" spans="1:254">
      <c r="A26" s="26"/>
      <c r="B26" s="26"/>
      <c r="C26" s="69"/>
      <c r="D26" s="69"/>
      <c r="E26" s="7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="45" customFormat="1" spans="1:254">
      <c r="A27" s="26"/>
      <c r="B27" s="26"/>
      <c r="C27" s="69"/>
      <c r="D27" s="69"/>
      <c r="E27" s="7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="45" customFormat="1" spans="1:254">
      <c r="A28" s="26"/>
      <c r="B28" s="26"/>
      <c r="C28" s="69"/>
      <c r="D28" s="69"/>
      <c r="E28" s="7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="45" customFormat="1" spans="1:254">
      <c r="A29" s="26"/>
      <c r="B29" s="26"/>
      <c r="C29" s="69"/>
      <c r="D29" s="69"/>
      <c r="E29" s="7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="45" customFormat="1" spans="1:254">
      <c r="A30" s="26"/>
      <c r="B30" s="26"/>
      <c r="C30" s="69"/>
      <c r="D30" s="69"/>
      <c r="E30" s="7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</sheetData>
  <mergeCells count="3">
    <mergeCell ref="A2:E2"/>
    <mergeCell ref="D3:E3"/>
    <mergeCell ref="A25:E25"/>
  </mergeCells>
  <printOptions horizontalCentered="1"/>
  <pageMargins left="0.979861111111111" right="0.389583333333333" top="0.389583333333333" bottom="0.589583333333333" header="0.389583333333333" footer="0.389583333333333"/>
  <pageSetup paperSize="9" fitToWidth="0" orientation="landscape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79"/>
  <sheetViews>
    <sheetView showZeros="0" view="pageBreakPreview" zoomScaleNormal="100" topLeftCell="A7" workbookViewId="0">
      <selection activeCell="F13" sqref="F13"/>
    </sheetView>
  </sheetViews>
  <sheetFormatPr defaultColWidth="9" defaultRowHeight="15.6"/>
  <cols>
    <col min="1" max="1" width="35.75" style="26" customWidth="1"/>
    <col min="2" max="2" width="15.7777777777778" style="26" customWidth="1"/>
    <col min="3" max="4" width="15.7777777777778" style="27" customWidth="1"/>
    <col min="5" max="5" width="15.7777777777778" style="28" customWidth="1"/>
    <col min="6" max="8" width="15.25" style="20" customWidth="1"/>
    <col min="9" max="236" width="9" style="20" customWidth="1"/>
    <col min="237" max="246" width="9" style="29" customWidth="1"/>
    <col min="247" max="16384" width="9" style="30"/>
  </cols>
  <sheetData>
    <row r="1" ht="21" customHeight="1" spans="1:249">
      <c r="A1" s="31" t="s">
        <v>1801</v>
      </c>
    </row>
    <row r="2" s="19" customFormat="1" ht="29" customHeight="1" spans="1:249">
      <c r="A2" s="32" t="s">
        <v>1802</v>
      </c>
      <c r="B2" s="32"/>
      <c r="C2" s="33"/>
      <c r="D2" s="33"/>
      <c r="E2" s="34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6"/>
      <c r="ID2" s="36"/>
      <c r="IE2" s="36"/>
      <c r="IF2" s="36"/>
      <c r="IG2" s="36"/>
      <c r="IH2" s="36"/>
      <c r="II2" s="36"/>
      <c r="IJ2" s="36"/>
      <c r="IK2" s="36"/>
      <c r="IL2" s="36"/>
    </row>
    <row r="3" s="20" customFormat="1" ht="20" customHeight="1" spans="1:249">
      <c r="A3" s="37"/>
      <c r="B3" s="37"/>
      <c r="C3" s="38"/>
      <c r="D3" s="39" t="s">
        <v>2</v>
      </c>
      <c r="E3" s="40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30"/>
      <c r="IN3" s="30"/>
      <c r="IO3" s="30"/>
    </row>
    <row r="4" s="21" customFormat="1" ht="26.25" customHeight="1" spans="1:249">
      <c r="A4" s="41" t="s">
        <v>1784</v>
      </c>
      <c r="B4" s="42" t="s">
        <v>4</v>
      </c>
      <c r="C4" s="43" t="s">
        <v>5</v>
      </c>
      <c r="D4" s="43" t="s">
        <v>6</v>
      </c>
      <c r="E4" s="44" t="s">
        <v>7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</row>
    <row r="5" s="22" customFormat="1" ht="16.5" customHeight="1" spans="1:249">
      <c r="A5" s="46" t="s">
        <v>1803</v>
      </c>
      <c r="B5" s="47"/>
      <c r="C5" s="47"/>
      <c r="D5" s="47"/>
      <c r="E5" s="48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</row>
    <row r="6" s="22" customFormat="1" ht="16.5" customHeight="1" spans="1:249">
      <c r="A6" s="49" t="s">
        <v>1804</v>
      </c>
      <c r="B6" s="47"/>
      <c r="C6" s="47"/>
      <c r="D6" s="47"/>
      <c r="E6" s="48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</row>
    <row r="7" s="22" customFormat="1" ht="16.5" customHeight="1" spans="1:249">
      <c r="A7" s="50" t="s">
        <v>1805</v>
      </c>
      <c r="B7" s="47"/>
      <c r="C7" s="47"/>
      <c r="D7" s="47"/>
      <c r="E7" s="48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</row>
    <row r="8" s="22" customFormat="1" ht="16.5" customHeight="1" spans="1:249">
      <c r="A8" s="49" t="s">
        <v>1806</v>
      </c>
      <c r="B8" s="47"/>
      <c r="C8" s="47"/>
      <c r="D8" s="47"/>
      <c r="E8" s="48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</row>
    <row r="9" s="22" customFormat="1" ht="16.5" customHeight="1" spans="1:249">
      <c r="A9" s="49" t="s">
        <v>1807</v>
      </c>
      <c r="B9" s="47"/>
      <c r="C9" s="47"/>
      <c r="D9" s="47"/>
      <c r="E9" s="48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</row>
    <row r="10" s="21" customFormat="1" ht="16.5" customHeight="1" spans="1:249">
      <c r="A10" s="49" t="s">
        <v>1808</v>
      </c>
      <c r="B10" s="51">
        <v>5428</v>
      </c>
      <c r="C10" s="51">
        <v>5543</v>
      </c>
      <c r="D10" s="51">
        <v>6475</v>
      </c>
      <c r="E10" s="52">
        <f t="shared" ref="E10:E15" si="0">(D10/C10)-1</f>
        <v>0.17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</row>
    <row r="11" s="22" customFormat="1" ht="16.5" customHeight="1" spans="1:249">
      <c r="A11" s="49" t="s">
        <v>1809</v>
      </c>
      <c r="B11" s="47"/>
      <c r="C11" s="47"/>
      <c r="D11" s="47"/>
      <c r="E11" s="5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</row>
    <row r="12" s="21" customFormat="1" ht="16.5" customHeight="1" spans="1:249">
      <c r="A12" s="49"/>
      <c r="B12" s="54"/>
      <c r="C12" s="54"/>
      <c r="D12" s="54"/>
      <c r="E12" s="53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</row>
    <row r="13" s="23" customFormat="1" ht="16.5" customHeight="1" spans="1:249">
      <c r="A13" s="55" t="s">
        <v>34</v>
      </c>
      <c r="B13" s="56">
        <f>B11+B10+B9+B8+B7+B6+B5</f>
        <v>5428</v>
      </c>
      <c r="C13" s="56">
        <f>C11+C10+C9+C8+C7+C6+C5</f>
        <v>5543</v>
      </c>
      <c r="D13" s="56">
        <f>D11+D10+D9+D8+D7+D6+D5</f>
        <v>6475</v>
      </c>
      <c r="E13" s="57">
        <f t="shared" si="0"/>
        <v>0.17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</row>
    <row r="14" s="21" customFormat="1" ht="16.5" customHeight="1" spans="1:249">
      <c r="A14" s="58"/>
      <c r="B14" s="59"/>
      <c r="C14" s="59"/>
      <c r="D14" s="59"/>
      <c r="E14" s="53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</row>
    <row r="15" s="24" customFormat="1" ht="16.5" customHeight="1" spans="1:249">
      <c r="A15" s="49" t="s">
        <v>1810</v>
      </c>
      <c r="B15" s="60">
        <v>38734</v>
      </c>
      <c r="C15" s="60">
        <v>40950</v>
      </c>
      <c r="D15" s="60">
        <v>45318</v>
      </c>
      <c r="E15" s="52">
        <f t="shared" si="0"/>
        <v>0.11</v>
      </c>
      <c r="IC15" s="22"/>
      <c r="ID15" s="22"/>
      <c r="IE15" s="22"/>
      <c r="IF15" s="22"/>
      <c r="IG15" s="22"/>
      <c r="IH15" s="22"/>
      <c r="II15" s="22"/>
      <c r="IJ15" s="22"/>
      <c r="IK15" s="22"/>
      <c r="IL15" s="22"/>
    </row>
    <row r="16" s="21" customFormat="1" ht="16.5" customHeight="1" spans="1:249">
      <c r="A16" s="61" t="s">
        <v>1793</v>
      </c>
      <c r="B16" s="47"/>
      <c r="C16" s="47"/>
      <c r="D16" s="47"/>
      <c r="E16" s="53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</row>
    <row r="17" s="25" customFormat="1" ht="16.5" customHeight="1" spans="1:246">
      <c r="A17" s="62" t="s">
        <v>1794</v>
      </c>
      <c r="B17" s="47"/>
      <c r="C17" s="47"/>
      <c r="D17" s="47"/>
      <c r="E17" s="53"/>
    </row>
    <row r="18" s="25" customFormat="1" ht="16.5" customHeight="1" spans="1:246">
      <c r="A18" s="63" t="s">
        <v>1811</v>
      </c>
      <c r="B18" s="47"/>
      <c r="C18" s="47"/>
      <c r="D18" s="47"/>
      <c r="E18" s="53"/>
    </row>
    <row r="19" s="25" customFormat="1" ht="16.5" customHeight="1" spans="1:246">
      <c r="A19" s="62" t="s">
        <v>1796</v>
      </c>
      <c r="B19" s="47"/>
      <c r="C19" s="47"/>
      <c r="D19" s="47"/>
      <c r="E19" s="53"/>
    </row>
    <row r="20" s="25" customFormat="1" ht="16.5" customHeight="1" spans="1:246">
      <c r="A20" s="62" t="s">
        <v>1797</v>
      </c>
      <c r="B20" s="47"/>
      <c r="C20" s="47"/>
      <c r="D20" s="47"/>
      <c r="E20" s="53"/>
    </row>
    <row r="21" s="25" customFormat="1" ht="16.5" customHeight="1" spans="1:246">
      <c r="A21" s="62" t="s">
        <v>1798</v>
      </c>
      <c r="B21" s="60">
        <v>38734</v>
      </c>
      <c r="C21" s="60">
        <v>40950</v>
      </c>
      <c r="D21" s="60">
        <v>45318</v>
      </c>
      <c r="E21" s="52">
        <f>(D21/C21)-1</f>
        <v>0.11</v>
      </c>
    </row>
    <row r="22" s="21" customFormat="1" ht="16.5" customHeight="1" spans="1:246">
      <c r="A22" s="62" t="s">
        <v>1799</v>
      </c>
      <c r="B22" s="47"/>
      <c r="C22" s="47"/>
      <c r="D22" s="47"/>
      <c r="E22" s="53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</row>
    <row r="23" s="25" customFormat="1" ht="16.5" customHeight="1" spans="1:246">
      <c r="A23" s="64"/>
      <c r="B23" s="60"/>
      <c r="C23" s="60"/>
      <c r="D23" s="60"/>
      <c r="E23" s="53"/>
    </row>
    <row r="24" s="25" customFormat="1" ht="16.5" customHeight="1" spans="1:246">
      <c r="A24" s="65" t="s">
        <v>84</v>
      </c>
      <c r="B24" s="66">
        <f>B13+B15</f>
        <v>44162</v>
      </c>
      <c r="C24" s="66">
        <f>C13+C15</f>
        <v>46493</v>
      </c>
      <c r="D24" s="66">
        <f>D13+D15</f>
        <v>51793</v>
      </c>
      <c r="E24" s="57">
        <f>(D24/C24)-1</f>
        <v>0.11</v>
      </c>
    </row>
    <row r="25" s="20" customFormat="1" ht="27" customHeight="1" spans="1:246">
      <c r="A25" s="67" t="s">
        <v>1800</v>
      </c>
      <c r="B25" s="67"/>
      <c r="C25" s="27"/>
      <c r="D25" s="27"/>
      <c r="E25" s="28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</row>
    <row r="26" s="20" customFormat="1" spans="1:246">
      <c r="A26" s="26"/>
      <c r="B26" s="26"/>
      <c r="C26" s="27"/>
      <c r="D26" s="27"/>
      <c r="E26" s="28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</row>
    <row r="27" s="20" customFormat="1" spans="1:246">
      <c r="A27" s="26"/>
      <c r="B27" s="26"/>
      <c r="C27" s="27"/>
      <c r="D27" s="27"/>
      <c r="E27" s="28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</row>
    <row r="28" s="20" customFormat="1" spans="1:246">
      <c r="A28" s="26"/>
      <c r="B28" s="26"/>
      <c r="C28" s="27"/>
      <c r="D28" s="27"/>
      <c r="E28" s="28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</row>
    <row r="29" s="20" customFormat="1" spans="1:246">
      <c r="A29" s="26"/>
      <c r="B29" s="26"/>
      <c r="C29" s="27"/>
      <c r="D29" s="27"/>
      <c r="E29" s="28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</row>
    <row r="30" s="20" customFormat="1" spans="1:246">
      <c r="A30" s="26"/>
      <c r="B30" s="26"/>
      <c r="C30" s="27"/>
      <c r="D30" s="27"/>
      <c r="E30" s="28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</row>
    <row r="31" s="20" customFormat="1" spans="1:246">
      <c r="A31" s="26"/>
      <c r="B31" s="26"/>
      <c r="C31" s="27"/>
      <c r="D31" s="27"/>
      <c r="E31" s="28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</row>
    <row r="32" s="20" customFormat="1" spans="1:246">
      <c r="A32" s="26"/>
      <c r="B32" s="26"/>
      <c r="C32" s="27"/>
      <c r="D32" s="27"/>
      <c r="E32" s="28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</row>
    <row r="33" s="20" customFormat="1" spans="1:246">
      <c r="A33" s="26"/>
      <c r="B33" s="26"/>
      <c r="C33" s="27"/>
      <c r="D33" s="27"/>
      <c r="E33" s="28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</row>
    <row r="34" s="20" customFormat="1" spans="1:246">
      <c r="A34" s="26"/>
      <c r="B34" s="26"/>
      <c r="C34" s="27"/>
      <c r="D34" s="27"/>
      <c r="E34" s="28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</row>
    <row r="35" s="20" customFormat="1" spans="1:246">
      <c r="A35" s="26"/>
      <c r="B35" s="26"/>
      <c r="C35" s="27"/>
      <c r="D35" s="27"/>
      <c r="E35" s="28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</row>
    <row r="36" s="20" customFormat="1" spans="1:246">
      <c r="A36" s="26"/>
      <c r="B36" s="26"/>
      <c r="C36" s="27"/>
      <c r="D36" s="27"/>
      <c r="E36" s="28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</row>
    <row r="37" s="20" customFormat="1" spans="1:246">
      <c r="A37" s="26"/>
      <c r="B37" s="26"/>
      <c r="C37" s="27"/>
      <c r="D37" s="27"/>
      <c r="E37" s="28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</row>
    <row r="38" s="20" customFormat="1" spans="1:246">
      <c r="A38" s="26"/>
      <c r="B38" s="26"/>
      <c r="C38" s="27"/>
      <c r="D38" s="27"/>
      <c r="E38" s="28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</row>
    <row r="39" s="20" customFormat="1" spans="1:246">
      <c r="A39" s="26"/>
      <c r="B39" s="26"/>
      <c r="C39" s="27"/>
      <c r="D39" s="27"/>
      <c r="E39" s="28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</row>
    <row r="40" s="20" customFormat="1" spans="1:246">
      <c r="A40" s="26"/>
      <c r="B40" s="26"/>
      <c r="C40" s="27"/>
      <c r="D40" s="27"/>
      <c r="E40" s="28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</row>
    <row r="41" s="20" customFormat="1" spans="1:246">
      <c r="A41" s="26"/>
      <c r="B41" s="26"/>
      <c r="C41" s="27"/>
      <c r="D41" s="27"/>
      <c r="E41" s="28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</row>
    <row r="42" s="20" customFormat="1" spans="1:246">
      <c r="A42" s="26"/>
      <c r="B42" s="26"/>
      <c r="C42" s="27"/>
      <c r="D42" s="27"/>
      <c r="E42" s="28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</row>
    <row r="43" s="20" customFormat="1" spans="1:246">
      <c r="A43" s="26"/>
      <c r="B43" s="26"/>
      <c r="C43" s="27"/>
      <c r="D43" s="27"/>
      <c r="E43" s="28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</row>
    <row r="44" s="20" customFormat="1" spans="1:246">
      <c r="A44" s="26"/>
      <c r="B44" s="26"/>
      <c r="C44" s="27"/>
      <c r="D44" s="27"/>
      <c r="E44" s="28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</row>
    <row r="45" s="20" customFormat="1" spans="1:246">
      <c r="A45" s="26"/>
      <c r="B45" s="26"/>
      <c r="C45" s="27"/>
      <c r="D45" s="27"/>
      <c r="E45" s="28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</row>
    <row r="46" s="20" customFormat="1" spans="1:246">
      <c r="A46" s="26"/>
      <c r="B46" s="26"/>
      <c r="C46" s="27"/>
      <c r="D46" s="27"/>
      <c r="E46" s="28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</row>
    <row r="47" s="20" customFormat="1" spans="1:246">
      <c r="A47" s="26"/>
      <c r="B47" s="26"/>
      <c r="C47" s="27"/>
      <c r="D47" s="27"/>
      <c r="E47" s="28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</row>
    <row r="48" s="20" customFormat="1" spans="1:246">
      <c r="A48" s="26"/>
      <c r="B48" s="26"/>
      <c r="C48" s="27"/>
      <c r="D48" s="27"/>
      <c r="E48" s="28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</row>
    <row r="49" s="20" customFormat="1" spans="1:249">
      <c r="A49" s="26"/>
      <c r="B49" s="26"/>
      <c r="C49" s="27"/>
      <c r="D49" s="27"/>
      <c r="E49" s="28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</row>
    <row r="50" s="20" customFormat="1" spans="1:249">
      <c r="A50" s="26"/>
      <c r="B50" s="26"/>
      <c r="C50" s="27"/>
      <c r="D50" s="27"/>
      <c r="E50" s="28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</row>
    <row r="51" s="20" customFormat="1" spans="1:249">
      <c r="A51" s="26"/>
      <c r="B51" s="26"/>
      <c r="C51" s="27"/>
      <c r="D51" s="27"/>
      <c r="E51" s="28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</row>
    <row r="52" s="20" customFormat="1" spans="1:249">
      <c r="A52" s="26"/>
      <c r="B52" s="26"/>
      <c r="C52" s="27"/>
      <c r="D52" s="27"/>
      <c r="E52" s="28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</row>
    <row r="53" s="20" customFormat="1" spans="1:249">
      <c r="A53" s="26"/>
      <c r="B53" s="26"/>
      <c r="C53" s="27"/>
      <c r="D53" s="27"/>
      <c r="E53" s="28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</row>
    <row r="54" s="20" customFormat="1" spans="1:249">
      <c r="A54" s="26"/>
      <c r="B54" s="26"/>
      <c r="C54" s="27"/>
      <c r="D54" s="27"/>
      <c r="E54" s="28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</row>
    <row r="55" s="20" customFormat="1" spans="1:249">
      <c r="A55" s="26"/>
      <c r="B55" s="26"/>
      <c r="C55" s="27"/>
      <c r="D55" s="27"/>
      <c r="E55" s="28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</row>
    <row r="56" s="20" customFormat="1" spans="1:249">
      <c r="A56" s="26"/>
      <c r="B56" s="26"/>
      <c r="C56" s="27"/>
      <c r="D56" s="27"/>
      <c r="E56" s="28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</row>
    <row r="57" s="20" customFormat="1" spans="1:249">
      <c r="A57" s="26"/>
      <c r="B57" s="26"/>
      <c r="C57" s="27"/>
      <c r="D57" s="27"/>
      <c r="E57" s="28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</row>
    <row r="58" s="20" customFormat="1" spans="1:249">
      <c r="A58" s="26"/>
      <c r="B58" s="26"/>
      <c r="C58" s="27"/>
      <c r="D58" s="27"/>
      <c r="E58" s="28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</row>
    <row r="59" s="20" customFormat="1" spans="1:249">
      <c r="A59" s="26"/>
      <c r="B59" s="26"/>
      <c r="C59" s="27"/>
      <c r="D59" s="27"/>
      <c r="E59" s="28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</row>
    <row r="60" s="20" customFormat="1" spans="1:249">
      <c r="A60" s="26"/>
      <c r="B60" s="26"/>
      <c r="C60" s="27"/>
      <c r="D60" s="27"/>
      <c r="E60" s="28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</row>
    <row r="61" s="20" customFormat="1" spans="1:249">
      <c r="A61" s="26"/>
      <c r="B61" s="26"/>
      <c r="C61" s="27"/>
      <c r="D61" s="27"/>
      <c r="E61" s="28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</row>
    <row r="62" s="20" customFormat="1" spans="1:249">
      <c r="A62" s="26"/>
      <c r="B62" s="26"/>
      <c r="C62" s="27"/>
      <c r="D62" s="27"/>
      <c r="E62" s="28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</row>
    <row r="63" s="20" customFormat="1" spans="1:249">
      <c r="A63" s="26"/>
      <c r="B63" s="26"/>
      <c r="C63" s="27"/>
      <c r="D63" s="27"/>
      <c r="E63" s="28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</row>
    <row r="64" s="20" customFormat="1" spans="1:249">
      <c r="A64" s="26"/>
      <c r="B64" s="26"/>
      <c r="C64" s="27"/>
      <c r="D64" s="27"/>
      <c r="E64" s="28"/>
      <c r="IC64" s="29"/>
      <c r="ID64" s="29"/>
      <c r="IE64" s="29"/>
      <c r="IF64" s="29"/>
      <c r="IG64" s="29"/>
      <c r="IH64" s="29"/>
      <c r="II64" s="29"/>
      <c r="IJ64" s="29"/>
      <c r="IK64" s="29"/>
      <c r="IL64" s="29"/>
      <c r="IM64" s="30"/>
      <c r="IN64" s="30"/>
      <c r="IO64" s="30"/>
    </row>
    <row r="65" s="20" customFormat="1" spans="1:249">
      <c r="A65" s="26"/>
      <c r="B65" s="26"/>
      <c r="C65" s="27"/>
      <c r="D65" s="27"/>
      <c r="E65" s="28"/>
      <c r="IC65" s="29"/>
      <c r="ID65" s="29"/>
      <c r="IE65" s="29"/>
      <c r="IF65" s="29"/>
      <c r="IG65" s="29"/>
      <c r="IH65" s="29"/>
      <c r="II65" s="29"/>
      <c r="IJ65" s="29"/>
      <c r="IK65" s="29"/>
      <c r="IL65" s="29"/>
      <c r="IM65" s="30"/>
      <c r="IN65" s="30"/>
      <c r="IO65" s="30"/>
    </row>
    <row r="66" s="20" customFormat="1" spans="1:249">
      <c r="A66" s="26"/>
      <c r="B66" s="26"/>
      <c r="C66" s="27"/>
      <c r="D66" s="27"/>
      <c r="E66" s="28"/>
      <c r="IC66" s="29"/>
      <c r="ID66" s="29"/>
      <c r="IE66" s="29"/>
      <c r="IF66" s="29"/>
      <c r="IG66" s="29"/>
      <c r="IH66" s="29"/>
      <c r="II66" s="29"/>
      <c r="IJ66" s="29"/>
      <c r="IK66" s="29"/>
      <c r="IL66" s="29"/>
      <c r="IM66" s="30"/>
      <c r="IN66" s="30"/>
      <c r="IO66" s="30"/>
    </row>
    <row r="67" s="20" customFormat="1" spans="1:249">
      <c r="A67" s="26"/>
      <c r="B67" s="26"/>
      <c r="C67" s="27"/>
      <c r="D67" s="27"/>
      <c r="E67" s="28"/>
      <c r="IC67" s="29"/>
      <c r="ID67" s="29"/>
      <c r="IE67" s="29"/>
      <c r="IF67" s="29"/>
      <c r="IG67" s="29"/>
      <c r="IH67" s="29"/>
      <c r="II67" s="29"/>
      <c r="IJ67" s="29"/>
      <c r="IK67" s="29"/>
      <c r="IL67" s="29"/>
      <c r="IM67" s="30"/>
      <c r="IN67" s="30"/>
      <c r="IO67" s="30"/>
    </row>
    <row r="68" s="20" customFormat="1" spans="1:249">
      <c r="A68" s="26"/>
      <c r="B68" s="26"/>
      <c r="C68" s="27"/>
      <c r="D68" s="27"/>
      <c r="E68" s="28"/>
      <c r="IC68" s="29"/>
      <c r="ID68" s="29"/>
      <c r="IE68" s="29"/>
      <c r="IF68" s="29"/>
      <c r="IG68" s="29"/>
      <c r="IH68" s="29"/>
      <c r="II68" s="29"/>
      <c r="IJ68" s="29"/>
      <c r="IK68" s="29"/>
      <c r="IL68" s="29"/>
      <c r="IM68" s="30"/>
      <c r="IN68" s="30"/>
      <c r="IO68" s="30"/>
    </row>
    <row r="69" s="20" customFormat="1" spans="1:249">
      <c r="A69" s="26"/>
      <c r="B69" s="26"/>
      <c r="C69" s="27"/>
      <c r="D69" s="27"/>
      <c r="E69" s="28"/>
      <c r="IC69" s="29"/>
      <c r="ID69" s="29"/>
      <c r="IE69" s="29"/>
      <c r="IF69" s="29"/>
      <c r="IG69" s="29"/>
      <c r="IH69" s="29"/>
      <c r="II69" s="29"/>
      <c r="IJ69" s="29"/>
      <c r="IK69" s="29"/>
      <c r="IL69" s="29"/>
      <c r="IM69" s="30"/>
      <c r="IN69" s="30"/>
      <c r="IO69" s="30"/>
    </row>
    <row r="70" s="20" customFormat="1" spans="1:249">
      <c r="A70" s="26"/>
      <c r="B70" s="26"/>
      <c r="C70" s="27"/>
      <c r="D70" s="27"/>
      <c r="E70" s="28"/>
      <c r="IC70" s="29"/>
      <c r="ID70" s="29"/>
      <c r="IE70" s="29"/>
      <c r="IF70" s="29"/>
      <c r="IG70" s="29"/>
      <c r="IH70" s="29"/>
      <c r="II70" s="29"/>
      <c r="IJ70" s="29"/>
      <c r="IK70" s="29"/>
      <c r="IL70" s="29"/>
      <c r="IM70" s="30"/>
      <c r="IN70" s="30"/>
      <c r="IO70" s="30"/>
    </row>
    <row r="71" s="20" customFormat="1" spans="1:249">
      <c r="A71" s="26"/>
      <c r="B71" s="26"/>
      <c r="C71" s="27"/>
      <c r="D71" s="27"/>
      <c r="E71" s="28"/>
      <c r="IC71" s="29"/>
      <c r="ID71" s="29"/>
      <c r="IE71" s="29"/>
      <c r="IF71" s="29"/>
      <c r="IG71" s="29"/>
      <c r="IH71" s="29"/>
      <c r="II71" s="29"/>
      <c r="IJ71" s="29"/>
      <c r="IK71" s="29"/>
      <c r="IL71" s="29"/>
      <c r="IM71" s="30"/>
      <c r="IN71" s="30"/>
      <c r="IO71" s="30"/>
    </row>
    <row r="72" s="20" customFormat="1" spans="1:249">
      <c r="A72" s="26"/>
      <c r="B72" s="26"/>
      <c r="C72" s="27"/>
      <c r="D72" s="27"/>
      <c r="E72" s="28"/>
      <c r="IC72" s="29"/>
      <c r="ID72" s="29"/>
      <c r="IE72" s="29"/>
      <c r="IF72" s="29"/>
      <c r="IG72" s="29"/>
      <c r="IH72" s="29"/>
      <c r="II72" s="29"/>
      <c r="IJ72" s="29"/>
      <c r="IK72" s="29"/>
      <c r="IL72" s="29"/>
      <c r="IM72" s="30"/>
      <c r="IN72" s="30"/>
      <c r="IO72" s="30"/>
    </row>
    <row r="73" s="20" customFormat="1" spans="1:249">
      <c r="A73" s="26"/>
      <c r="B73" s="26"/>
      <c r="C73" s="27"/>
      <c r="D73" s="27"/>
      <c r="E73" s="28"/>
      <c r="IC73" s="29"/>
      <c r="ID73" s="29"/>
      <c r="IE73" s="29"/>
      <c r="IF73" s="29"/>
      <c r="IG73" s="29"/>
      <c r="IH73" s="29"/>
      <c r="II73" s="29"/>
      <c r="IJ73" s="29"/>
      <c r="IK73" s="29"/>
      <c r="IL73" s="29"/>
      <c r="IM73" s="30"/>
      <c r="IN73" s="30"/>
      <c r="IO73" s="30"/>
    </row>
    <row r="74" s="20" customFormat="1" spans="1:249">
      <c r="A74" s="26"/>
      <c r="B74" s="26"/>
      <c r="C74" s="27"/>
      <c r="D74" s="27"/>
      <c r="E74" s="28"/>
      <c r="IC74" s="29"/>
      <c r="ID74" s="29"/>
      <c r="IE74" s="29"/>
      <c r="IF74" s="29"/>
      <c r="IG74" s="29"/>
      <c r="IH74" s="29"/>
      <c r="II74" s="29"/>
      <c r="IJ74" s="29"/>
      <c r="IK74" s="29"/>
      <c r="IL74" s="29"/>
      <c r="IM74" s="30"/>
      <c r="IN74" s="30"/>
      <c r="IO74" s="30"/>
    </row>
    <row r="75" s="20" customFormat="1" spans="1:249">
      <c r="A75" s="26"/>
      <c r="B75" s="26"/>
      <c r="C75" s="27"/>
      <c r="D75" s="27"/>
      <c r="E75" s="28"/>
      <c r="IC75" s="29"/>
      <c r="ID75" s="29"/>
      <c r="IE75" s="29"/>
      <c r="IF75" s="29"/>
      <c r="IG75" s="29"/>
      <c r="IH75" s="29"/>
      <c r="II75" s="29"/>
      <c r="IJ75" s="29"/>
      <c r="IK75" s="29"/>
      <c r="IL75" s="29"/>
      <c r="IM75" s="30"/>
      <c r="IN75" s="30"/>
      <c r="IO75" s="30"/>
    </row>
    <row r="76" s="20" customFormat="1" spans="1:249">
      <c r="A76" s="26"/>
      <c r="B76" s="26"/>
      <c r="C76" s="27"/>
      <c r="D76" s="27"/>
      <c r="E76" s="28"/>
      <c r="IC76" s="29"/>
      <c r="ID76" s="29"/>
      <c r="IE76" s="29"/>
      <c r="IF76" s="29"/>
      <c r="IG76" s="29"/>
      <c r="IH76" s="29"/>
      <c r="II76" s="29"/>
      <c r="IJ76" s="29"/>
      <c r="IK76" s="29"/>
      <c r="IL76" s="29"/>
      <c r="IM76" s="30"/>
      <c r="IN76" s="30"/>
      <c r="IO76" s="30"/>
    </row>
    <row r="77" s="20" customFormat="1" spans="1:249">
      <c r="A77" s="26"/>
      <c r="B77" s="26"/>
      <c r="C77" s="27"/>
      <c r="D77" s="27"/>
      <c r="E77" s="28"/>
      <c r="IC77" s="29"/>
      <c r="ID77" s="29"/>
      <c r="IE77" s="29"/>
      <c r="IF77" s="29"/>
      <c r="IG77" s="29"/>
      <c r="IH77" s="29"/>
      <c r="II77" s="29"/>
      <c r="IJ77" s="29"/>
      <c r="IK77" s="29"/>
      <c r="IL77" s="29"/>
      <c r="IM77" s="30"/>
      <c r="IN77" s="30"/>
      <c r="IO77" s="30"/>
    </row>
    <row r="78" s="20" customFormat="1" spans="1:249">
      <c r="A78" s="26"/>
      <c r="B78" s="26"/>
      <c r="C78" s="27"/>
      <c r="D78" s="27"/>
      <c r="E78" s="28"/>
      <c r="IC78" s="29"/>
      <c r="ID78" s="29"/>
      <c r="IE78" s="29"/>
      <c r="IF78" s="29"/>
      <c r="IG78" s="29"/>
      <c r="IH78" s="29"/>
      <c r="II78" s="29"/>
      <c r="IJ78" s="29"/>
      <c r="IK78" s="29"/>
      <c r="IL78" s="29"/>
      <c r="IM78" s="30"/>
      <c r="IN78" s="30"/>
      <c r="IO78" s="30"/>
    </row>
    <row r="79" s="20" customFormat="1" spans="1:249">
      <c r="A79" s="26"/>
      <c r="B79" s="26"/>
      <c r="C79" s="27"/>
      <c r="D79" s="27"/>
      <c r="E79" s="28"/>
      <c r="IC79" s="29"/>
      <c r="ID79" s="29"/>
      <c r="IE79" s="29"/>
      <c r="IF79" s="29"/>
      <c r="IG79" s="29"/>
      <c r="IH79" s="29"/>
      <c r="II79" s="29"/>
      <c r="IJ79" s="29"/>
      <c r="IK79" s="29"/>
      <c r="IL79" s="29"/>
      <c r="IM79" s="30"/>
      <c r="IN79" s="30"/>
      <c r="IO79" s="30"/>
    </row>
  </sheetData>
  <mergeCells count="3">
    <mergeCell ref="A2:E2"/>
    <mergeCell ref="D3:E3"/>
    <mergeCell ref="A25:E25"/>
  </mergeCells>
  <printOptions horizontalCentered="1"/>
  <pageMargins left="0.979861111111111" right="0.389583333333333" top="0.389583333333333" bottom="0.589583333333333" header="0.389583333333333" footer="0.389583333333333"/>
  <pageSetup paperSize="9" orientation="landscape" horizontalDpi="600" verticalDpi="6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0"/>
  <sheetViews>
    <sheetView tabSelected="1" workbookViewId="0">
      <selection activeCell="E31" sqref="E31"/>
    </sheetView>
  </sheetViews>
  <sheetFormatPr defaultColWidth="9" defaultRowHeight="14.4" outlineLevelCol="1"/>
  <cols>
    <col min="1" max="1" width="49" customWidth="1"/>
    <col min="2" max="2" width="30.8796296296296" style="1" customWidth="1"/>
  </cols>
  <sheetData>
    <row r="1" ht="23" customHeight="1" spans="1:2">
      <c r="A1" s="2" t="s">
        <v>1812</v>
      </c>
      <c r="B1" s="3"/>
    </row>
    <row r="2" ht="29" customHeight="1" spans="1:2">
      <c r="A2" s="4" t="s">
        <v>1813</v>
      </c>
      <c r="B2" s="5"/>
    </row>
    <row r="3" ht="21" customHeight="1" spans="1:2">
      <c r="A3" s="6"/>
      <c r="B3" s="7" t="s">
        <v>2</v>
      </c>
    </row>
    <row r="4" ht="18" customHeight="1" spans="1:2">
      <c r="A4" s="8" t="s">
        <v>1368</v>
      </c>
      <c r="B4" s="9" t="s">
        <v>1814</v>
      </c>
    </row>
    <row r="5" ht="18" customHeight="1" spans="1:2">
      <c r="A5" s="10" t="s">
        <v>1815</v>
      </c>
      <c r="B5" s="11">
        <v>58200</v>
      </c>
    </row>
    <row r="6" ht="18" customHeight="1" spans="1:2">
      <c r="A6" s="10" t="s">
        <v>1371</v>
      </c>
      <c r="B6" s="11">
        <v>58200</v>
      </c>
    </row>
    <row r="7" ht="18" customHeight="1" spans="1:2">
      <c r="A7" s="12" t="s">
        <v>1372</v>
      </c>
      <c r="B7" s="11"/>
    </row>
    <row r="8" ht="18" customHeight="1" spans="1:2">
      <c r="A8" s="12" t="s">
        <v>1816</v>
      </c>
      <c r="B8" s="11"/>
    </row>
    <row r="9" ht="18" customHeight="1" spans="1:2">
      <c r="A9" s="10" t="s">
        <v>1817</v>
      </c>
      <c r="B9" s="11"/>
    </row>
    <row r="10" ht="18" customHeight="1" spans="1:2">
      <c r="A10" s="12" t="s">
        <v>1818</v>
      </c>
      <c r="B10" s="11"/>
    </row>
    <row r="11" ht="18" customHeight="1" spans="1:2">
      <c r="A11" s="12" t="s">
        <v>1819</v>
      </c>
      <c r="B11" s="11"/>
    </row>
    <row r="12" ht="18" customHeight="1" spans="1:2">
      <c r="A12" s="12" t="s">
        <v>1377</v>
      </c>
      <c r="B12" s="11"/>
    </row>
    <row r="13" ht="18" customHeight="1" spans="1:2">
      <c r="A13" s="12" t="s">
        <v>1820</v>
      </c>
      <c r="B13" s="11"/>
    </row>
    <row r="14" ht="18" customHeight="1" spans="1:2">
      <c r="A14" s="12" t="s">
        <v>1821</v>
      </c>
      <c r="B14" s="11"/>
    </row>
    <row r="15" ht="18" customHeight="1" spans="1:2">
      <c r="A15" s="12" t="s">
        <v>1822</v>
      </c>
      <c r="B15" s="11"/>
    </row>
    <row r="16" ht="18" customHeight="1" spans="1:2">
      <c r="A16" s="12" t="s">
        <v>1382</v>
      </c>
      <c r="B16" s="11"/>
    </row>
    <row r="17" ht="18" customHeight="1" spans="1:2">
      <c r="A17" s="13" t="s">
        <v>1823</v>
      </c>
      <c r="B17" s="11">
        <v>25000</v>
      </c>
    </row>
    <row r="18" ht="18" customHeight="1" spans="1:2">
      <c r="A18" s="13" t="s">
        <v>1384</v>
      </c>
      <c r="B18" s="11">
        <v>25000</v>
      </c>
    </row>
    <row r="19" ht="18" customHeight="1" spans="1:2">
      <c r="A19" s="13" t="s">
        <v>1385</v>
      </c>
      <c r="B19" s="11"/>
    </row>
    <row r="20" ht="18" customHeight="1" spans="1:2">
      <c r="A20" s="12" t="s">
        <v>1824</v>
      </c>
      <c r="B20" s="11">
        <v>38472</v>
      </c>
    </row>
    <row r="21" ht="18" customHeight="1" spans="1:2">
      <c r="A21" s="10" t="s">
        <v>1371</v>
      </c>
      <c r="B21" s="11">
        <v>38472</v>
      </c>
    </row>
    <row r="22" ht="18" customHeight="1" spans="1:2">
      <c r="A22" s="12" t="s">
        <v>1372</v>
      </c>
      <c r="B22" s="11"/>
    </row>
    <row r="23" ht="18" customHeight="1" spans="1:2">
      <c r="A23" s="12" t="s">
        <v>1825</v>
      </c>
      <c r="B23" s="11">
        <v>60000</v>
      </c>
    </row>
    <row r="24" ht="18" customHeight="1" spans="1:2">
      <c r="A24" s="12" t="s">
        <v>1374</v>
      </c>
      <c r="B24" s="11">
        <v>60000</v>
      </c>
    </row>
    <row r="25" ht="18" customHeight="1" spans="1:2">
      <c r="A25" s="14" t="s">
        <v>1375</v>
      </c>
      <c r="B25" s="15"/>
    </row>
    <row r="26" ht="18" customHeight="1" spans="1:2">
      <c r="A26" s="16" t="s">
        <v>1826</v>
      </c>
      <c r="B26" s="17"/>
    </row>
    <row r="27" ht="18" customHeight="1" spans="1:2">
      <c r="A27" s="10" t="s">
        <v>1827</v>
      </c>
      <c r="B27" s="11"/>
    </row>
    <row r="28" ht="18" customHeight="1" spans="1:2">
      <c r="A28" s="12" t="s">
        <v>1828</v>
      </c>
      <c r="B28" s="11"/>
    </row>
    <row r="29" ht="18" customHeight="1" spans="1:2">
      <c r="A29" s="12" t="s">
        <v>1829</v>
      </c>
      <c r="B29" s="11"/>
    </row>
    <row r="30" ht="18" customHeight="1" spans="1:2">
      <c r="A30" s="12" t="s">
        <v>1374</v>
      </c>
      <c r="B30" s="11"/>
    </row>
    <row r="31" ht="18" customHeight="1" spans="1:2">
      <c r="A31" s="12" t="s">
        <v>1375</v>
      </c>
      <c r="B31" s="11"/>
    </row>
    <row r="32" ht="18" customHeight="1" spans="1:2">
      <c r="A32" s="12" t="s">
        <v>1830</v>
      </c>
      <c r="B32" s="11"/>
    </row>
    <row r="33" ht="18" customHeight="1" spans="1:2">
      <c r="A33" s="12" t="s">
        <v>1377</v>
      </c>
      <c r="B33" s="11"/>
    </row>
    <row r="34" ht="18" customHeight="1" spans="1:2">
      <c r="A34" s="12" t="s">
        <v>1820</v>
      </c>
      <c r="B34" s="11"/>
    </row>
    <row r="35" ht="18" customHeight="1" spans="1:2">
      <c r="A35" s="12" t="s">
        <v>1821</v>
      </c>
      <c r="B35" s="11"/>
    </row>
    <row r="36" ht="18" customHeight="1" spans="1:2">
      <c r="A36" s="12" t="s">
        <v>1822</v>
      </c>
      <c r="B36" s="11"/>
    </row>
    <row r="37" ht="18" customHeight="1" spans="1:2">
      <c r="A37" s="12" t="s">
        <v>1382</v>
      </c>
      <c r="B37" s="11"/>
    </row>
    <row r="38" ht="18" customHeight="1" spans="1:2">
      <c r="A38" s="13" t="s">
        <v>1831</v>
      </c>
      <c r="B38" s="11">
        <v>60000</v>
      </c>
    </row>
    <row r="39" ht="18" customHeight="1" spans="1:2">
      <c r="A39" s="12" t="s">
        <v>1832</v>
      </c>
      <c r="B39" s="11">
        <v>60000</v>
      </c>
    </row>
    <row r="40" ht="18" customHeight="1" spans="1:2">
      <c r="A40" s="18" t="s">
        <v>1833</v>
      </c>
      <c r="B40" s="15"/>
    </row>
  </sheetData>
  <mergeCells count="1">
    <mergeCell ref="A2:B2"/>
  </mergeCells>
  <pageMargins left="1.14166666666667" right="0.75" top="1" bottom="1" header="0.5" footer="0.5"/>
  <pageSetup paperSize="9" scale="9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1345"/>
  <sheetViews>
    <sheetView showZeros="0" view="pageBreakPreview" zoomScale="110" zoomScaleNormal="100" workbookViewId="0">
      <selection activeCell="L7" sqref="L7"/>
    </sheetView>
  </sheetViews>
  <sheetFormatPr defaultColWidth="9" defaultRowHeight="14.4"/>
  <cols>
    <col min="1" max="1" width="13.2407407407407" style="321" customWidth="1"/>
    <col min="2" max="2" width="37.2685185185185" style="321" customWidth="1"/>
    <col min="3" max="3" width="12.5" style="436" customWidth="1"/>
    <col min="4" max="4" width="11.1666666666667" style="436" customWidth="1"/>
    <col min="5" max="5" width="16.8333333333333" style="321" customWidth="1"/>
    <col min="6" max="6" width="9" style="437"/>
    <col min="7" max="16384" width="9" style="321"/>
  </cols>
  <sheetData>
    <row r="1" ht="16.2" spans="1:252">
      <c r="A1" s="345" t="s">
        <v>85</v>
      </c>
      <c r="B1" s="435"/>
      <c r="C1" s="438"/>
      <c r="D1" s="438"/>
      <c r="E1" s="438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  <c r="Y1" s="435"/>
      <c r="Z1" s="435"/>
      <c r="AA1" s="435"/>
      <c r="AB1" s="435"/>
      <c r="AC1" s="435"/>
      <c r="AD1" s="435"/>
      <c r="AE1" s="435"/>
      <c r="AF1" s="435"/>
      <c r="AG1" s="435"/>
      <c r="AH1" s="435"/>
      <c r="AI1" s="435"/>
      <c r="AJ1" s="435"/>
      <c r="AK1" s="435"/>
      <c r="AL1" s="435"/>
      <c r="AM1" s="435"/>
      <c r="AN1" s="435"/>
      <c r="AO1" s="435"/>
      <c r="AP1" s="435"/>
      <c r="AQ1" s="435"/>
      <c r="AR1" s="435"/>
      <c r="AS1" s="435"/>
      <c r="AT1" s="435"/>
      <c r="AU1" s="435"/>
      <c r="AV1" s="435"/>
      <c r="AW1" s="435"/>
      <c r="AX1" s="435"/>
      <c r="AY1" s="435"/>
      <c r="AZ1" s="435"/>
      <c r="BA1" s="435"/>
      <c r="BB1" s="435"/>
      <c r="BC1" s="435"/>
      <c r="BD1" s="435"/>
      <c r="BE1" s="435"/>
      <c r="BF1" s="435"/>
      <c r="BG1" s="435"/>
      <c r="BH1" s="435"/>
      <c r="BI1" s="435"/>
      <c r="BJ1" s="435"/>
      <c r="BK1" s="435"/>
      <c r="BL1" s="435"/>
      <c r="BM1" s="435"/>
      <c r="BN1" s="435"/>
      <c r="BO1" s="435"/>
      <c r="BP1" s="435"/>
      <c r="BQ1" s="435"/>
      <c r="BR1" s="435"/>
      <c r="BS1" s="435"/>
      <c r="BT1" s="435"/>
      <c r="BU1" s="435"/>
      <c r="BV1" s="435"/>
      <c r="BW1" s="435"/>
      <c r="BX1" s="435"/>
      <c r="BY1" s="435"/>
      <c r="BZ1" s="435"/>
      <c r="CA1" s="435"/>
      <c r="CB1" s="435"/>
      <c r="CC1" s="435"/>
      <c r="CD1" s="435"/>
      <c r="CE1" s="435"/>
      <c r="CF1" s="435"/>
      <c r="CG1" s="435"/>
      <c r="CH1" s="435"/>
      <c r="CI1" s="435"/>
      <c r="CJ1" s="435"/>
      <c r="CK1" s="435"/>
      <c r="CL1" s="435"/>
      <c r="CM1" s="435"/>
      <c r="CN1" s="435"/>
      <c r="CO1" s="435"/>
      <c r="CP1" s="435"/>
      <c r="CQ1" s="435"/>
      <c r="CR1" s="435"/>
      <c r="CS1" s="435"/>
      <c r="CT1" s="435"/>
      <c r="CU1" s="435"/>
      <c r="CV1" s="435"/>
      <c r="CW1" s="435"/>
      <c r="CX1" s="435"/>
      <c r="CY1" s="435"/>
      <c r="CZ1" s="435"/>
      <c r="DA1" s="435"/>
      <c r="DB1" s="435"/>
      <c r="DC1" s="435"/>
      <c r="DD1" s="435"/>
      <c r="DE1" s="435"/>
      <c r="DF1" s="435"/>
      <c r="DG1" s="435"/>
      <c r="DH1" s="435"/>
      <c r="DI1" s="435"/>
      <c r="DJ1" s="435"/>
      <c r="DK1" s="435"/>
      <c r="DL1" s="435"/>
      <c r="DM1" s="435"/>
      <c r="DN1" s="435"/>
      <c r="DO1" s="435"/>
      <c r="DP1" s="435"/>
      <c r="DQ1" s="435"/>
      <c r="DR1" s="435"/>
      <c r="DS1" s="435"/>
      <c r="DT1" s="435"/>
      <c r="DU1" s="435"/>
      <c r="DV1" s="435"/>
      <c r="DW1" s="435"/>
      <c r="DX1" s="435"/>
      <c r="DY1" s="435"/>
      <c r="DZ1" s="435"/>
      <c r="EA1" s="435"/>
      <c r="EB1" s="435"/>
      <c r="EC1" s="435"/>
      <c r="ED1" s="435"/>
      <c r="EE1" s="435"/>
      <c r="EF1" s="435"/>
      <c r="EG1" s="435"/>
      <c r="EH1" s="435"/>
      <c r="EI1" s="435"/>
      <c r="EJ1" s="435"/>
      <c r="EK1" s="435"/>
      <c r="EL1" s="435"/>
      <c r="EM1" s="435"/>
      <c r="EN1" s="435"/>
      <c r="EO1" s="435"/>
      <c r="EP1" s="435"/>
      <c r="EQ1" s="435"/>
      <c r="ER1" s="435"/>
      <c r="ES1" s="435"/>
      <c r="ET1" s="435"/>
      <c r="EU1" s="435"/>
      <c r="EV1" s="435"/>
      <c r="EW1" s="435"/>
      <c r="EX1" s="435"/>
      <c r="EY1" s="435"/>
      <c r="EZ1" s="435"/>
      <c r="FA1" s="435"/>
      <c r="FB1" s="435"/>
      <c r="FC1" s="435"/>
      <c r="FD1" s="435"/>
      <c r="FE1" s="435"/>
      <c r="FF1" s="435"/>
      <c r="FG1" s="435"/>
      <c r="FH1" s="435"/>
      <c r="FI1" s="435"/>
      <c r="FJ1" s="435"/>
      <c r="FK1" s="435"/>
      <c r="FL1" s="435"/>
      <c r="FM1" s="435"/>
      <c r="FN1" s="435"/>
      <c r="FO1" s="435"/>
      <c r="FP1" s="435"/>
      <c r="FQ1" s="435"/>
      <c r="FR1" s="435"/>
      <c r="FS1" s="435"/>
      <c r="FT1" s="435"/>
      <c r="FU1" s="435"/>
      <c r="FV1" s="435"/>
      <c r="FW1" s="435"/>
      <c r="FX1" s="435"/>
      <c r="FY1" s="435"/>
      <c r="FZ1" s="435"/>
      <c r="GA1" s="435"/>
      <c r="GB1" s="435"/>
      <c r="GC1" s="435"/>
      <c r="GD1" s="435"/>
      <c r="GE1" s="435"/>
      <c r="GF1" s="435"/>
      <c r="GG1" s="435"/>
      <c r="GH1" s="435"/>
      <c r="GI1" s="435"/>
      <c r="GJ1" s="435"/>
      <c r="GK1" s="435"/>
      <c r="GL1" s="435"/>
      <c r="GM1" s="435"/>
      <c r="GN1" s="435"/>
      <c r="GO1" s="435"/>
      <c r="GP1" s="435"/>
      <c r="GQ1" s="435"/>
      <c r="GR1" s="435"/>
      <c r="GS1" s="435"/>
      <c r="GT1" s="435"/>
      <c r="GU1" s="435"/>
      <c r="GV1" s="435"/>
      <c r="GW1" s="435"/>
      <c r="GX1" s="435"/>
      <c r="GY1" s="435"/>
      <c r="GZ1" s="435"/>
      <c r="HA1" s="435"/>
      <c r="HB1" s="435"/>
      <c r="HC1" s="435"/>
      <c r="HD1" s="435"/>
      <c r="HE1" s="435"/>
      <c r="HF1" s="435"/>
      <c r="HG1" s="435"/>
      <c r="HH1" s="435"/>
      <c r="HI1" s="435"/>
      <c r="HJ1" s="435"/>
      <c r="HK1" s="435"/>
      <c r="HL1" s="435"/>
      <c r="HM1" s="435"/>
      <c r="HN1" s="435"/>
      <c r="HO1" s="435"/>
      <c r="HP1" s="435"/>
      <c r="HQ1" s="435"/>
      <c r="HR1" s="435"/>
      <c r="HS1" s="435"/>
      <c r="HT1" s="435"/>
      <c r="HU1" s="435"/>
      <c r="HV1" s="435"/>
      <c r="HW1" s="435"/>
      <c r="HX1" s="435"/>
      <c r="HY1" s="435"/>
      <c r="HZ1" s="435"/>
      <c r="IA1" s="435"/>
      <c r="IB1" s="435"/>
      <c r="IC1" s="435"/>
      <c r="ID1" s="435"/>
      <c r="IE1" s="435"/>
      <c r="IF1" s="435"/>
      <c r="IG1" s="435"/>
      <c r="IH1" s="435"/>
      <c r="II1" s="435"/>
      <c r="IJ1" s="435"/>
      <c r="IK1" s="435"/>
      <c r="IL1" s="435"/>
      <c r="IM1" s="435"/>
      <c r="IN1" s="435"/>
      <c r="IO1" s="435"/>
      <c r="IP1" s="435"/>
      <c r="IQ1" s="435"/>
      <c r="IR1" s="435"/>
    </row>
    <row r="2" s="435" customFormat="1" ht="22.2" spans="1:252">
      <c r="A2" s="337" t="s">
        <v>86</v>
      </c>
      <c r="B2" s="337"/>
      <c r="C2" s="337"/>
      <c r="D2" s="337"/>
      <c r="E2" s="337"/>
    </row>
    <row r="3" s="435" customFormat="1" ht="16.2" spans="1:252">
      <c r="C3" s="438"/>
      <c r="D3" s="438"/>
      <c r="E3" s="439" t="s">
        <v>2</v>
      </c>
    </row>
    <row r="4" s="435" customFormat="1" ht="16.2" spans="1:252">
      <c r="A4" s="440" t="s">
        <v>3</v>
      </c>
      <c r="B4" s="441"/>
      <c r="C4" s="442" t="s">
        <v>4</v>
      </c>
      <c r="D4" s="442" t="s">
        <v>6</v>
      </c>
      <c r="E4" s="443" t="s">
        <v>47</v>
      </c>
    </row>
    <row r="5" s="435" customFormat="1" ht="16.2" spans="1:252">
      <c r="A5" s="444" t="s">
        <v>87</v>
      </c>
      <c r="B5" s="445" t="s">
        <v>88</v>
      </c>
      <c r="C5" s="446"/>
      <c r="D5" s="446"/>
      <c r="E5" s="447"/>
    </row>
    <row r="6" s="435" customFormat="1" ht="16.2" spans="1:252">
      <c r="A6" s="448">
        <v>201</v>
      </c>
      <c r="B6" s="449" t="s">
        <v>48</v>
      </c>
      <c r="C6" s="450">
        <f>C7+C19+C28+C38+C49+C60+C71+C79+C88+C101+C133+C140+C148+C154+C161+C168+C175+C182+C189+C197+C203+C209+C216+C231+C238+C244+C110</f>
        <v>28393</v>
      </c>
      <c r="D6" s="450">
        <f>D7+D19+D28+D38+D49+D60+D71+D79+D88+D101+D133+D140+D148+D154+D161+D168+D175+D182+D189+D197+D203+D209+D216+D231+D238+D244+D110</f>
        <v>29354</v>
      </c>
      <c r="E6" s="451">
        <f>(D6/C6)-1</f>
        <v>0.03</v>
      </c>
    </row>
    <row r="7" s="435" customFormat="1" ht="16.2" spans="1:252">
      <c r="A7" s="452">
        <v>20101</v>
      </c>
      <c r="B7" s="453" t="s">
        <v>89</v>
      </c>
      <c r="C7" s="454">
        <f>SUM(C8:C18)</f>
        <v>351</v>
      </c>
      <c r="D7" s="454">
        <f>SUM(D8:D18)</f>
        <v>412</v>
      </c>
      <c r="E7" s="455">
        <f>(D7/C7)-1</f>
        <v>0.17</v>
      </c>
    </row>
    <row r="8" s="435" customFormat="1" ht="16.2" spans="1:252">
      <c r="A8" s="452">
        <v>2010101</v>
      </c>
      <c r="B8" s="453" t="s">
        <v>90</v>
      </c>
      <c r="C8" s="454">
        <v>276</v>
      </c>
      <c r="D8" s="456">
        <v>301</v>
      </c>
      <c r="E8" s="455">
        <f t="shared" ref="E8:E72" si="0">(D8/C8)-1</f>
        <v>0.09</v>
      </c>
    </row>
    <row r="9" s="435" customFormat="1" ht="16.2" spans="1:252">
      <c r="A9" s="452">
        <v>2010102</v>
      </c>
      <c r="B9" s="453" t="s">
        <v>91</v>
      </c>
      <c r="C9" s="454">
        <v>7</v>
      </c>
      <c r="D9" s="456">
        <v>4</v>
      </c>
      <c r="E9" s="455">
        <f t="shared" si="0"/>
        <v>-0.43</v>
      </c>
    </row>
    <row r="10" s="435" customFormat="1" ht="16.2" spans="1:252">
      <c r="A10" s="452">
        <v>2010103</v>
      </c>
      <c r="B10" s="453" t="s">
        <v>92</v>
      </c>
      <c r="C10" s="454">
        <v>0</v>
      </c>
      <c r="D10" s="456"/>
      <c r="E10" s="455"/>
    </row>
    <row r="11" s="435" customFormat="1" ht="16.2" spans="1:252">
      <c r="A11" s="452">
        <v>2010104</v>
      </c>
      <c r="B11" s="453" t="s">
        <v>93</v>
      </c>
      <c r="C11" s="454">
        <v>25</v>
      </c>
      <c r="D11" s="456">
        <v>70</v>
      </c>
      <c r="E11" s="455">
        <f t="shared" si="0"/>
        <v>1.8</v>
      </c>
    </row>
    <row r="12" s="435" customFormat="1" ht="16.2" spans="1:252">
      <c r="A12" s="452">
        <v>2010105</v>
      </c>
      <c r="B12" s="453" t="s">
        <v>94</v>
      </c>
      <c r="C12" s="454">
        <v>0</v>
      </c>
      <c r="D12" s="456"/>
      <c r="E12" s="455"/>
    </row>
    <row r="13" s="435" customFormat="1" ht="16.2" spans="1:252">
      <c r="A13" s="452">
        <v>2010106</v>
      </c>
      <c r="B13" s="453" t="s">
        <v>95</v>
      </c>
      <c r="C13" s="454">
        <v>4</v>
      </c>
      <c r="D13" s="456">
        <v>9</v>
      </c>
      <c r="E13" s="455">
        <f t="shared" si="0"/>
        <v>1.25</v>
      </c>
    </row>
    <row r="14" s="435" customFormat="1" ht="16.2" spans="1:252">
      <c r="A14" s="452">
        <v>2010107</v>
      </c>
      <c r="B14" s="453" t="s">
        <v>96</v>
      </c>
      <c r="C14" s="454">
        <v>15</v>
      </c>
      <c r="D14" s="456">
        <v>20</v>
      </c>
      <c r="E14" s="455">
        <f t="shared" si="0"/>
        <v>0.33</v>
      </c>
    </row>
    <row r="15" s="435" customFormat="1" ht="16.2" spans="1:252">
      <c r="A15" s="452">
        <v>2010108</v>
      </c>
      <c r="B15" s="453" t="s">
        <v>97</v>
      </c>
      <c r="C15" s="454">
        <v>13</v>
      </c>
      <c r="D15" s="456">
        <v>6</v>
      </c>
      <c r="E15" s="455">
        <f t="shared" si="0"/>
        <v>-0.54</v>
      </c>
    </row>
    <row r="16" s="435" customFormat="1" ht="16.2" spans="1:252">
      <c r="A16" s="452">
        <v>2010109</v>
      </c>
      <c r="B16" s="453" t="s">
        <v>98</v>
      </c>
      <c r="C16" s="454">
        <v>0</v>
      </c>
      <c r="D16" s="456"/>
      <c r="E16" s="455"/>
    </row>
    <row r="17" s="435" customFormat="1" ht="16.2" spans="1:5">
      <c r="A17" s="452">
        <v>2010150</v>
      </c>
      <c r="B17" s="453" t="s">
        <v>99</v>
      </c>
      <c r="C17" s="454">
        <v>0</v>
      </c>
      <c r="D17" s="456"/>
      <c r="E17" s="455"/>
    </row>
    <row r="18" s="435" customFormat="1" ht="16.2" spans="1:5">
      <c r="A18" s="452">
        <v>2010199</v>
      </c>
      <c r="B18" s="453" t="s">
        <v>100</v>
      </c>
      <c r="C18" s="454">
        <v>11</v>
      </c>
      <c r="D18" s="456">
        <v>2</v>
      </c>
      <c r="E18" s="455">
        <f t="shared" si="0"/>
        <v>-0.82</v>
      </c>
    </row>
    <row r="19" s="435" customFormat="1" ht="16.2" spans="1:5">
      <c r="A19" s="452">
        <v>20102</v>
      </c>
      <c r="B19" s="453" t="s">
        <v>101</v>
      </c>
      <c r="C19" s="454">
        <f>SUM(C20:C27)</f>
        <v>401</v>
      </c>
      <c r="D19" s="454">
        <f>SUM(D20:D27)</f>
        <v>303</v>
      </c>
      <c r="E19" s="455">
        <f t="shared" si="0"/>
        <v>-0.24</v>
      </c>
    </row>
    <row r="20" s="435" customFormat="1" ht="16.2" spans="1:5">
      <c r="A20" s="452">
        <v>2010201</v>
      </c>
      <c r="B20" s="453" t="s">
        <v>90</v>
      </c>
      <c r="C20" s="454">
        <v>203</v>
      </c>
      <c r="D20" s="456">
        <v>182</v>
      </c>
      <c r="E20" s="455">
        <f t="shared" si="0"/>
        <v>-0.1</v>
      </c>
    </row>
    <row r="21" s="435" customFormat="1" ht="16.2" spans="1:5">
      <c r="A21" s="452">
        <v>2010202</v>
      </c>
      <c r="B21" s="453" t="s">
        <v>91</v>
      </c>
      <c r="C21" s="454">
        <v>103</v>
      </c>
      <c r="D21" s="456"/>
      <c r="E21" s="455"/>
    </row>
    <row r="22" s="435" customFormat="1" ht="16.2" spans="1:5">
      <c r="A22" s="452">
        <v>2010203</v>
      </c>
      <c r="B22" s="453" t="s">
        <v>92</v>
      </c>
      <c r="C22" s="454">
        <v>6</v>
      </c>
      <c r="D22" s="456">
        <v>4</v>
      </c>
      <c r="E22" s="455">
        <f t="shared" si="0"/>
        <v>-0.33</v>
      </c>
    </row>
    <row r="23" s="435" customFormat="1" ht="16.2" spans="1:5">
      <c r="A23" s="452">
        <v>2010204</v>
      </c>
      <c r="B23" s="453" t="s">
        <v>102</v>
      </c>
      <c r="C23" s="454">
        <v>18</v>
      </c>
      <c r="D23" s="456">
        <v>34</v>
      </c>
      <c r="E23" s="455">
        <f t="shared" si="0"/>
        <v>0.89</v>
      </c>
    </row>
    <row r="24" s="435" customFormat="1" ht="16.2" spans="1:5">
      <c r="A24" s="452">
        <v>2010205</v>
      </c>
      <c r="B24" s="453" t="s">
        <v>103</v>
      </c>
      <c r="C24" s="454">
        <v>0</v>
      </c>
      <c r="D24" s="456"/>
      <c r="E24" s="455"/>
    </row>
    <row r="25" s="435" customFormat="1" ht="16.2" spans="1:5">
      <c r="A25" s="452">
        <v>2010206</v>
      </c>
      <c r="B25" s="453" t="s">
        <v>104</v>
      </c>
      <c r="C25" s="454">
        <v>0</v>
      </c>
      <c r="D25" s="456"/>
      <c r="E25" s="455"/>
    </row>
    <row r="26" s="435" customFormat="1" ht="16.2" spans="1:5">
      <c r="A26" s="452">
        <v>2010250</v>
      </c>
      <c r="B26" s="453" t="s">
        <v>99</v>
      </c>
      <c r="C26" s="454">
        <v>16</v>
      </c>
      <c r="D26" s="456">
        <v>17</v>
      </c>
      <c r="E26" s="455">
        <f t="shared" si="0"/>
        <v>0.06</v>
      </c>
    </row>
    <row r="27" s="435" customFormat="1" ht="16.2" spans="1:5">
      <c r="A27" s="452">
        <v>2010299</v>
      </c>
      <c r="B27" s="453" t="s">
        <v>105</v>
      </c>
      <c r="C27" s="454">
        <v>55</v>
      </c>
      <c r="D27" s="456">
        <v>66</v>
      </c>
      <c r="E27" s="455">
        <f t="shared" si="0"/>
        <v>0.2</v>
      </c>
    </row>
    <row r="28" s="435" customFormat="1" ht="16.2" spans="1:5">
      <c r="A28" s="452">
        <v>20103</v>
      </c>
      <c r="B28" s="453" t="s">
        <v>106</v>
      </c>
      <c r="C28" s="454">
        <f>SUM(C29:C37)</f>
        <v>15586</v>
      </c>
      <c r="D28" s="454">
        <f>SUM(D29:D37)</f>
        <v>15716</v>
      </c>
      <c r="E28" s="455">
        <f t="shared" si="0"/>
        <v>0.01</v>
      </c>
    </row>
    <row r="29" s="435" customFormat="1" ht="16.2" spans="1:5">
      <c r="A29" s="452">
        <v>2010301</v>
      </c>
      <c r="B29" s="453" t="s">
        <v>90</v>
      </c>
      <c r="C29" s="454">
        <v>11552</v>
      </c>
      <c r="D29" s="456">
        <v>10725</v>
      </c>
      <c r="E29" s="455">
        <f t="shared" si="0"/>
        <v>-0.07</v>
      </c>
    </row>
    <row r="30" s="435" customFormat="1" ht="16.2" spans="1:5">
      <c r="A30" s="452">
        <v>2010302</v>
      </c>
      <c r="B30" s="453" t="s">
        <v>91</v>
      </c>
      <c r="C30" s="454">
        <v>1649</v>
      </c>
      <c r="D30" s="456">
        <v>2136</v>
      </c>
      <c r="E30" s="455">
        <f t="shared" si="0"/>
        <v>0.3</v>
      </c>
    </row>
    <row r="31" s="435" customFormat="1" ht="16.2" spans="1:5">
      <c r="A31" s="452">
        <v>2010303</v>
      </c>
      <c r="B31" s="453" t="s">
        <v>92</v>
      </c>
      <c r="C31" s="454">
        <v>982</v>
      </c>
      <c r="D31" s="456">
        <v>943</v>
      </c>
      <c r="E31" s="455">
        <f t="shared" si="0"/>
        <v>-0.04</v>
      </c>
    </row>
    <row r="32" s="435" customFormat="1" ht="16.2" spans="1:5">
      <c r="A32" s="452">
        <v>2010304</v>
      </c>
      <c r="B32" s="453" t="s">
        <v>107</v>
      </c>
      <c r="C32" s="454">
        <v>0</v>
      </c>
      <c r="D32" s="456"/>
      <c r="E32" s="455"/>
    </row>
    <row r="33" s="435" customFormat="1" ht="16.2" spans="1:5">
      <c r="A33" s="452">
        <v>2010305</v>
      </c>
      <c r="B33" s="453" t="s">
        <v>108</v>
      </c>
      <c r="C33" s="454">
        <v>0</v>
      </c>
      <c r="D33" s="456"/>
      <c r="E33" s="455"/>
    </row>
    <row r="34" s="435" customFormat="1" ht="16.2" spans="1:5">
      <c r="A34" s="452">
        <v>2010306</v>
      </c>
      <c r="B34" s="453" t="s">
        <v>109</v>
      </c>
      <c r="C34" s="454">
        <v>0</v>
      </c>
      <c r="D34" s="456"/>
      <c r="E34" s="455"/>
    </row>
    <row r="35" s="435" customFormat="1" ht="16.2" spans="1:5">
      <c r="A35" s="452">
        <v>2010309</v>
      </c>
      <c r="B35" s="453" t="s">
        <v>110</v>
      </c>
      <c r="C35" s="454">
        <v>0</v>
      </c>
      <c r="D35" s="456"/>
      <c r="E35" s="455"/>
    </row>
    <row r="36" s="435" customFormat="1" ht="16.2" spans="1:5">
      <c r="A36" s="452">
        <v>2010350</v>
      </c>
      <c r="B36" s="453" t="s">
        <v>99</v>
      </c>
      <c r="C36" s="454">
        <v>1403</v>
      </c>
      <c r="D36" s="456">
        <v>1912</v>
      </c>
      <c r="E36" s="455">
        <f t="shared" si="0"/>
        <v>0.36</v>
      </c>
    </row>
    <row r="37" s="435" customFormat="1" ht="16.2" spans="1:5">
      <c r="A37" s="452">
        <v>2010399</v>
      </c>
      <c r="B37" s="453" t="s">
        <v>111</v>
      </c>
      <c r="C37" s="454">
        <v>0</v>
      </c>
      <c r="D37" s="456">
        <v>0</v>
      </c>
      <c r="E37" s="455"/>
    </row>
    <row r="38" s="435" customFormat="1" ht="16.2" spans="1:5">
      <c r="A38" s="452">
        <v>20104</v>
      </c>
      <c r="B38" s="453" t="s">
        <v>112</v>
      </c>
      <c r="C38" s="454">
        <f>SUM(C39:C48)</f>
        <v>439</v>
      </c>
      <c r="D38" s="454">
        <f>SUM(D39:D48)</f>
        <v>803</v>
      </c>
      <c r="E38" s="455">
        <f t="shared" si="0"/>
        <v>0.83</v>
      </c>
    </row>
    <row r="39" s="435" customFormat="1" ht="16.2" spans="1:5">
      <c r="A39" s="452">
        <v>2010401</v>
      </c>
      <c r="B39" s="453" t="s">
        <v>90</v>
      </c>
      <c r="C39" s="454">
        <v>167</v>
      </c>
      <c r="D39" s="456">
        <v>242</v>
      </c>
      <c r="E39" s="455">
        <f t="shared" si="0"/>
        <v>0.45</v>
      </c>
    </row>
    <row r="40" s="435" customFormat="1" ht="16.2" spans="1:5">
      <c r="A40" s="452">
        <v>2010402</v>
      </c>
      <c r="B40" s="453" t="s">
        <v>91</v>
      </c>
      <c r="C40" s="454">
        <v>0</v>
      </c>
      <c r="D40" s="456">
        <v>326</v>
      </c>
      <c r="E40" s="455"/>
    </row>
    <row r="41" s="435" customFormat="1" ht="16.2" spans="1:5">
      <c r="A41" s="452">
        <v>2010403</v>
      </c>
      <c r="B41" s="453" t="s">
        <v>92</v>
      </c>
      <c r="C41" s="454">
        <v>0</v>
      </c>
      <c r="D41" s="456"/>
      <c r="E41" s="455"/>
    </row>
    <row r="42" s="435" customFormat="1" ht="16.2" spans="1:5">
      <c r="A42" s="452">
        <v>2010404</v>
      </c>
      <c r="B42" s="453" t="s">
        <v>113</v>
      </c>
      <c r="C42" s="454">
        <v>0</v>
      </c>
      <c r="D42" s="456"/>
      <c r="E42" s="455"/>
    </row>
    <row r="43" s="435" customFormat="1" ht="16.2" spans="1:5">
      <c r="A43" s="452">
        <v>2010405</v>
      </c>
      <c r="B43" s="453" t="s">
        <v>114</v>
      </c>
      <c r="C43" s="454">
        <v>29</v>
      </c>
      <c r="D43" s="456">
        <v>30</v>
      </c>
      <c r="E43" s="455">
        <f t="shared" si="0"/>
        <v>0.03</v>
      </c>
    </row>
    <row r="44" s="435" customFormat="1" ht="16.2" spans="1:5">
      <c r="A44" s="452">
        <v>2010406</v>
      </c>
      <c r="B44" s="453" t="s">
        <v>115</v>
      </c>
      <c r="C44" s="454">
        <v>0</v>
      </c>
      <c r="D44" s="456"/>
      <c r="E44" s="455"/>
    </row>
    <row r="45" s="435" customFormat="1" ht="16.2" spans="1:5">
      <c r="A45" s="452">
        <v>2010407</v>
      </c>
      <c r="B45" s="453" t="s">
        <v>116</v>
      </c>
      <c r="C45" s="454">
        <v>0</v>
      </c>
      <c r="D45" s="456"/>
      <c r="E45" s="455"/>
    </row>
    <row r="46" s="435" customFormat="1" ht="16.2" spans="1:5">
      <c r="A46" s="452">
        <v>2010408</v>
      </c>
      <c r="B46" s="453" t="s">
        <v>117</v>
      </c>
      <c r="C46" s="454">
        <v>0</v>
      </c>
      <c r="D46" s="456">
        <v>13</v>
      </c>
      <c r="E46" s="455"/>
    </row>
    <row r="47" s="435" customFormat="1" ht="16.2" spans="1:5">
      <c r="A47" s="452">
        <v>2010450</v>
      </c>
      <c r="B47" s="453" t="s">
        <v>99</v>
      </c>
      <c r="C47" s="454">
        <v>83</v>
      </c>
      <c r="D47" s="456">
        <v>73</v>
      </c>
      <c r="E47" s="455">
        <f t="shared" si="0"/>
        <v>-0.12</v>
      </c>
    </row>
    <row r="48" s="435" customFormat="1" ht="16.2" spans="1:5">
      <c r="A48" s="452">
        <v>2010499</v>
      </c>
      <c r="B48" s="453" t="s">
        <v>118</v>
      </c>
      <c r="C48" s="454">
        <v>160</v>
      </c>
      <c r="D48" s="456">
        <v>119</v>
      </c>
      <c r="E48" s="455">
        <f t="shared" si="0"/>
        <v>-0.26</v>
      </c>
    </row>
    <row r="49" s="435" customFormat="1" ht="16.2" spans="1:5">
      <c r="A49" s="452">
        <v>20105</v>
      </c>
      <c r="B49" s="453" t="s">
        <v>119</v>
      </c>
      <c r="C49" s="454">
        <f>SUM(C50:C59)</f>
        <v>311</v>
      </c>
      <c r="D49" s="454">
        <f>SUM(D50:D59)</f>
        <v>346</v>
      </c>
      <c r="E49" s="455">
        <f t="shared" si="0"/>
        <v>0.11</v>
      </c>
    </row>
    <row r="50" s="435" customFormat="1" ht="16.2" spans="1:5">
      <c r="A50" s="452">
        <v>2010501</v>
      </c>
      <c r="B50" s="453" t="s">
        <v>90</v>
      </c>
      <c r="C50" s="454">
        <v>131</v>
      </c>
      <c r="D50" s="456">
        <v>188</v>
      </c>
      <c r="E50" s="455">
        <f t="shared" si="0"/>
        <v>0.44</v>
      </c>
    </row>
    <row r="51" s="435" customFormat="1" ht="16.2" spans="1:5">
      <c r="A51" s="452">
        <v>2010502</v>
      </c>
      <c r="B51" s="453" t="s">
        <v>91</v>
      </c>
      <c r="C51" s="454">
        <v>4</v>
      </c>
      <c r="D51" s="456">
        <v>2</v>
      </c>
      <c r="E51" s="455">
        <f t="shared" si="0"/>
        <v>-0.5</v>
      </c>
    </row>
    <row r="52" s="435" customFormat="1" ht="16.2" spans="1:5">
      <c r="A52" s="452">
        <v>2010503</v>
      </c>
      <c r="B52" s="453" t="s">
        <v>92</v>
      </c>
      <c r="C52" s="454">
        <v>0</v>
      </c>
      <c r="D52" s="456"/>
      <c r="E52" s="455"/>
    </row>
    <row r="53" s="435" customFormat="1" ht="16.2" spans="1:5">
      <c r="A53" s="452">
        <v>2010504</v>
      </c>
      <c r="B53" s="453" t="s">
        <v>120</v>
      </c>
      <c r="C53" s="454">
        <v>0</v>
      </c>
      <c r="D53" s="456"/>
      <c r="E53" s="455"/>
    </row>
    <row r="54" s="435" customFormat="1" ht="16.2" spans="1:5">
      <c r="A54" s="452">
        <v>2010505</v>
      </c>
      <c r="B54" s="453" t="s">
        <v>121</v>
      </c>
      <c r="C54" s="454">
        <v>123</v>
      </c>
      <c r="D54" s="456">
        <v>136</v>
      </c>
      <c r="E54" s="455">
        <f t="shared" si="0"/>
        <v>0.11</v>
      </c>
    </row>
    <row r="55" s="435" customFormat="1" ht="16.2" spans="1:5">
      <c r="A55" s="452">
        <v>2010506</v>
      </c>
      <c r="B55" s="453" t="s">
        <v>122</v>
      </c>
      <c r="C55" s="454">
        <v>1</v>
      </c>
      <c r="D55" s="456">
        <v>6</v>
      </c>
      <c r="E55" s="455">
        <f t="shared" si="0"/>
        <v>5</v>
      </c>
    </row>
    <row r="56" s="435" customFormat="1" ht="16.2" spans="1:5">
      <c r="A56" s="452">
        <v>2010507</v>
      </c>
      <c r="B56" s="453" t="s">
        <v>123</v>
      </c>
      <c r="C56" s="454">
        <v>2</v>
      </c>
      <c r="D56" s="456">
        <v>12</v>
      </c>
      <c r="E56" s="455">
        <f t="shared" si="0"/>
        <v>5</v>
      </c>
    </row>
    <row r="57" s="435" customFormat="1" ht="16.2" spans="1:5">
      <c r="A57" s="452">
        <v>2010508</v>
      </c>
      <c r="B57" s="453" t="s">
        <v>124</v>
      </c>
      <c r="C57" s="454">
        <v>50</v>
      </c>
      <c r="D57" s="456">
        <v>2</v>
      </c>
      <c r="E57" s="455">
        <f t="shared" si="0"/>
        <v>-0.96</v>
      </c>
    </row>
    <row r="58" s="435" customFormat="1" ht="16.2" spans="1:5">
      <c r="A58" s="452">
        <v>2010550</v>
      </c>
      <c r="B58" s="453" t="s">
        <v>99</v>
      </c>
      <c r="C58" s="454">
        <v>0</v>
      </c>
      <c r="D58" s="456"/>
      <c r="E58" s="455"/>
    </row>
    <row r="59" s="435" customFormat="1" ht="16.2" spans="1:5">
      <c r="A59" s="452">
        <v>2010599</v>
      </c>
      <c r="B59" s="453" t="s">
        <v>125</v>
      </c>
      <c r="C59" s="454">
        <v>0</v>
      </c>
      <c r="D59" s="456">
        <v>0</v>
      </c>
      <c r="E59" s="455"/>
    </row>
    <row r="60" s="435" customFormat="1" ht="16.2" spans="1:5">
      <c r="A60" s="452">
        <v>20106</v>
      </c>
      <c r="B60" s="453" t="s">
        <v>126</v>
      </c>
      <c r="C60" s="454">
        <f>SUM(C61:C70)</f>
        <v>1040</v>
      </c>
      <c r="D60" s="454">
        <f>SUM(D61:D70)</f>
        <v>1046</v>
      </c>
      <c r="E60" s="455">
        <f t="shared" si="0"/>
        <v>0.01</v>
      </c>
    </row>
    <row r="61" s="435" customFormat="1" ht="16.2" spans="1:5">
      <c r="A61" s="452">
        <v>2010601</v>
      </c>
      <c r="B61" s="453" t="s">
        <v>90</v>
      </c>
      <c r="C61" s="454">
        <v>271</v>
      </c>
      <c r="D61" s="456">
        <v>346</v>
      </c>
      <c r="E61" s="455">
        <f t="shared" si="0"/>
        <v>0.28</v>
      </c>
    </row>
    <row r="62" s="435" customFormat="1" ht="16.2" spans="1:5">
      <c r="A62" s="452">
        <v>2010602</v>
      </c>
      <c r="B62" s="453" t="s">
        <v>91</v>
      </c>
      <c r="C62" s="454">
        <v>377</v>
      </c>
      <c r="D62" s="456">
        <v>306</v>
      </c>
      <c r="E62" s="455">
        <f t="shared" si="0"/>
        <v>-0.19</v>
      </c>
    </row>
    <row r="63" s="435" customFormat="1" ht="16.2" spans="1:5">
      <c r="A63" s="452">
        <v>2010603</v>
      </c>
      <c r="B63" s="453" t="s">
        <v>92</v>
      </c>
      <c r="C63" s="454">
        <v>0</v>
      </c>
      <c r="D63" s="456"/>
      <c r="E63" s="455"/>
    </row>
    <row r="64" s="435" customFormat="1" ht="16.2" spans="1:5">
      <c r="A64" s="452">
        <v>2010604</v>
      </c>
      <c r="B64" s="453" t="s">
        <v>127</v>
      </c>
      <c r="C64" s="454">
        <v>0</v>
      </c>
      <c r="D64" s="456"/>
      <c r="E64" s="455"/>
    </row>
    <row r="65" s="435" customFormat="1" ht="16.2" spans="1:5">
      <c r="A65" s="452">
        <v>2010605</v>
      </c>
      <c r="B65" s="453" t="s">
        <v>128</v>
      </c>
      <c r="C65" s="454">
        <v>20</v>
      </c>
      <c r="D65" s="456">
        <v>20</v>
      </c>
      <c r="E65" s="455">
        <f t="shared" si="0"/>
        <v>0</v>
      </c>
    </row>
    <row r="66" s="435" customFormat="1" ht="16.2" spans="1:5">
      <c r="A66" s="452">
        <v>2010606</v>
      </c>
      <c r="B66" s="453" t="s">
        <v>129</v>
      </c>
      <c r="C66" s="454">
        <v>0</v>
      </c>
      <c r="D66" s="456"/>
      <c r="E66" s="455"/>
    </row>
    <row r="67" s="435" customFormat="1" ht="16.2" spans="1:5">
      <c r="A67" s="452">
        <v>2010607</v>
      </c>
      <c r="B67" s="453" t="s">
        <v>130</v>
      </c>
      <c r="C67" s="454">
        <v>22</v>
      </c>
      <c r="D67" s="456">
        <v>31</v>
      </c>
      <c r="E67" s="455">
        <f t="shared" si="0"/>
        <v>0.41</v>
      </c>
    </row>
    <row r="68" s="435" customFormat="1" ht="16.2" spans="1:5">
      <c r="A68" s="452">
        <v>2010608</v>
      </c>
      <c r="B68" s="453" t="s">
        <v>131</v>
      </c>
      <c r="C68" s="454">
        <v>70</v>
      </c>
      <c r="D68" s="456">
        <v>56</v>
      </c>
      <c r="E68" s="455">
        <f t="shared" si="0"/>
        <v>-0.2</v>
      </c>
    </row>
    <row r="69" s="435" customFormat="1" ht="16.2" spans="1:5">
      <c r="A69" s="452">
        <v>2010650</v>
      </c>
      <c r="B69" s="453" t="s">
        <v>99</v>
      </c>
      <c r="C69" s="454">
        <v>152</v>
      </c>
      <c r="D69" s="456">
        <v>157</v>
      </c>
      <c r="E69" s="455">
        <f t="shared" si="0"/>
        <v>0.03</v>
      </c>
    </row>
    <row r="70" s="435" customFormat="1" ht="16.2" spans="1:5">
      <c r="A70" s="452">
        <v>2010699</v>
      </c>
      <c r="B70" s="453" t="s">
        <v>132</v>
      </c>
      <c r="C70" s="454">
        <v>128</v>
      </c>
      <c r="D70" s="456">
        <v>130</v>
      </c>
      <c r="E70" s="455">
        <f t="shared" si="0"/>
        <v>0.02</v>
      </c>
    </row>
    <row r="71" s="435" customFormat="1" ht="16.2" spans="1:5">
      <c r="A71" s="452">
        <v>20107</v>
      </c>
      <c r="B71" s="453" t="s">
        <v>133</v>
      </c>
      <c r="C71" s="454">
        <f>SUM(C72:C78)</f>
        <v>1666</v>
      </c>
      <c r="D71" s="454">
        <f>SUM(D72:D78)</f>
        <v>1771</v>
      </c>
      <c r="E71" s="455">
        <f t="shared" si="0"/>
        <v>0.06</v>
      </c>
    </row>
    <row r="72" s="435" customFormat="1" ht="16.2" spans="1:5">
      <c r="A72" s="452">
        <v>2010701</v>
      </c>
      <c r="B72" s="453" t="s">
        <v>90</v>
      </c>
      <c r="C72" s="454">
        <v>1646</v>
      </c>
      <c r="D72" s="456">
        <v>1751</v>
      </c>
      <c r="E72" s="455">
        <f t="shared" si="0"/>
        <v>0.06</v>
      </c>
    </row>
    <row r="73" s="435" customFormat="1" ht="16.2" spans="1:5">
      <c r="A73" s="452">
        <v>2010702</v>
      </c>
      <c r="B73" s="453" t="s">
        <v>91</v>
      </c>
      <c r="C73" s="454">
        <v>0</v>
      </c>
      <c r="D73" s="456"/>
      <c r="E73" s="455"/>
    </row>
    <row r="74" s="435" customFormat="1" ht="16.2" spans="1:5">
      <c r="A74" s="452">
        <v>2010703</v>
      </c>
      <c r="B74" s="453" t="s">
        <v>92</v>
      </c>
      <c r="C74" s="454">
        <v>0</v>
      </c>
      <c r="D74" s="456"/>
      <c r="E74" s="455"/>
    </row>
    <row r="75" s="435" customFormat="1" ht="16.2" spans="1:5">
      <c r="A75" s="452">
        <v>2010709</v>
      </c>
      <c r="B75" s="453" t="s">
        <v>130</v>
      </c>
      <c r="C75" s="454">
        <v>0</v>
      </c>
      <c r="D75" s="456"/>
      <c r="E75" s="455"/>
    </row>
    <row r="76" s="435" customFormat="1" ht="16.2" spans="1:5">
      <c r="A76" s="452">
        <v>2010710</v>
      </c>
      <c r="B76" s="453" t="s">
        <v>134</v>
      </c>
      <c r="C76" s="454">
        <v>0</v>
      </c>
      <c r="D76" s="456"/>
      <c r="E76" s="455"/>
    </row>
    <row r="77" s="435" customFormat="1" ht="16.2" spans="1:5">
      <c r="A77" s="452">
        <v>2010750</v>
      </c>
      <c r="B77" s="453" t="s">
        <v>99</v>
      </c>
      <c r="C77" s="454">
        <v>20</v>
      </c>
      <c r="D77" s="456">
        <v>20</v>
      </c>
      <c r="E77" s="455">
        <f>(D77/C77)-1</f>
        <v>0</v>
      </c>
    </row>
    <row r="78" s="435" customFormat="1" ht="16.2" spans="1:5">
      <c r="A78" s="452">
        <v>2010799</v>
      </c>
      <c r="B78" s="453" t="s">
        <v>135</v>
      </c>
      <c r="C78" s="454">
        <v>0</v>
      </c>
      <c r="D78" s="456"/>
      <c r="E78" s="455"/>
    </row>
    <row r="79" s="435" customFormat="1" ht="16.2" spans="1:5">
      <c r="A79" s="452">
        <v>20108</v>
      </c>
      <c r="B79" s="453" t="s">
        <v>136</v>
      </c>
      <c r="C79" s="454">
        <f>SUM(C80:C87)</f>
        <v>221</v>
      </c>
      <c r="D79" s="454">
        <f>SUM(D80:D87)</f>
        <v>281</v>
      </c>
      <c r="E79" s="455">
        <f>(D79/C79)-1</f>
        <v>0.27</v>
      </c>
    </row>
    <row r="80" s="435" customFormat="1" ht="16.2" spans="1:5">
      <c r="A80" s="452">
        <v>2010801</v>
      </c>
      <c r="B80" s="453" t="s">
        <v>90</v>
      </c>
      <c r="C80" s="454">
        <v>99</v>
      </c>
      <c r="D80" s="456">
        <v>135</v>
      </c>
      <c r="E80" s="455">
        <f>(D80/C80)-1</f>
        <v>0.36</v>
      </c>
    </row>
    <row r="81" s="435" customFormat="1" ht="16.2" spans="1:5">
      <c r="A81" s="452">
        <v>2010802</v>
      </c>
      <c r="B81" s="453" t="s">
        <v>91</v>
      </c>
      <c r="C81" s="454">
        <v>8</v>
      </c>
      <c r="D81" s="456">
        <v>1</v>
      </c>
      <c r="E81" s="455">
        <f>(D81/C81)-1</f>
        <v>-0.88</v>
      </c>
    </row>
    <row r="82" s="435" customFormat="1" ht="16.2" spans="1:5">
      <c r="A82" s="452">
        <v>2010803</v>
      </c>
      <c r="B82" s="453" t="s">
        <v>92</v>
      </c>
      <c r="C82" s="454">
        <v>0</v>
      </c>
      <c r="D82" s="456"/>
      <c r="E82" s="455"/>
    </row>
    <row r="83" s="435" customFormat="1" ht="16.2" spans="1:5">
      <c r="A83" s="452">
        <v>2010804</v>
      </c>
      <c r="B83" s="453" t="s">
        <v>137</v>
      </c>
      <c r="C83" s="454">
        <v>108</v>
      </c>
      <c r="D83" s="456">
        <v>143</v>
      </c>
      <c r="E83" s="455">
        <f>(D83/C83)-1</f>
        <v>0.32</v>
      </c>
    </row>
    <row r="84" s="435" customFormat="1" ht="16.2" spans="1:5">
      <c r="A84" s="452">
        <v>2010805</v>
      </c>
      <c r="B84" s="453" t="s">
        <v>138</v>
      </c>
      <c r="C84" s="454">
        <v>0</v>
      </c>
      <c r="D84" s="456"/>
      <c r="E84" s="455"/>
    </row>
    <row r="85" s="435" customFormat="1" ht="16.2" spans="1:5">
      <c r="A85" s="452">
        <v>2010806</v>
      </c>
      <c r="B85" s="453" t="s">
        <v>130</v>
      </c>
      <c r="C85" s="454">
        <v>0</v>
      </c>
      <c r="D85" s="456"/>
      <c r="E85" s="455"/>
    </row>
    <row r="86" s="435" customFormat="1" ht="16.2" spans="1:5">
      <c r="A86" s="452">
        <v>2010850</v>
      </c>
      <c r="B86" s="453" t="s">
        <v>99</v>
      </c>
      <c r="C86" s="454">
        <v>0</v>
      </c>
      <c r="D86" s="456"/>
      <c r="E86" s="455"/>
    </row>
    <row r="87" s="435" customFormat="1" ht="16.2" spans="1:5">
      <c r="A87" s="452">
        <v>2010899</v>
      </c>
      <c r="B87" s="453" t="s">
        <v>139</v>
      </c>
      <c r="C87" s="454">
        <v>6</v>
      </c>
      <c r="D87" s="456">
        <v>2</v>
      </c>
      <c r="E87" s="455">
        <f>(D87/C87)-1</f>
        <v>-0.67</v>
      </c>
    </row>
    <row r="88" s="435" customFormat="1" ht="16.2" spans="1:5">
      <c r="A88" s="452">
        <v>20109</v>
      </c>
      <c r="B88" s="453" t="s">
        <v>140</v>
      </c>
      <c r="C88" s="454">
        <v>0</v>
      </c>
      <c r="D88" s="456">
        <v>0</v>
      </c>
      <c r="E88" s="455"/>
    </row>
    <row r="89" s="435" customFormat="1" ht="16.2" spans="1:5">
      <c r="A89" s="452">
        <v>2010901</v>
      </c>
      <c r="B89" s="453" t="s">
        <v>90</v>
      </c>
      <c r="C89" s="454">
        <v>0</v>
      </c>
      <c r="D89" s="456">
        <v>0</v>
      </c>
      <c r="E89" s="455"/>
    </row>
    <row r="90" s="435" customFormat="1" ht="16.2" spans="1:5">
      <c r="A90" s="452">
        <v>2010902</v>
      </c>
      <c r="B90" s="453" t="s">
        <v>91</v>
      </c>
      <c r="C90" s="454">
        <v>0</v>
      </c>
      <c r="D90" s="456">
        <v>0</v>
      </c>
      <c r="E90" s="455"/>
    </row>
    <row r="91" s="435" customFormat="1" ht="16.2" spans="1:5">
      <c r="A91" s="452">
        <v>2010903</v>
      </c>
      <c r="B91" s="453" t="s">
        <v>92</v>
      </c>
      <c r="C91" s="454">
        <v>0</v>
      </c>
      <c r="D91" s="456">
        <v>0</v>
      </c>
      <c r="E91" s="455"/>
    </row>
    <row r="92" s="435" customFormat="1" ht="16.2" spans="1:5">
      <c r="A92" s="452">
        <v>2010905</v>
      </c>
      <c r="B92" s="453" t="s">
        <v>141</v>
      </c>
      <c r="C92" s="454">
        <v>0</v>
      </c>
      <c r="D92" s="456">
        <v>0</v>
      </c>
      <c r="E92" s="455"/>
    </row>
    <row r="93" s="435" customFormat="1" ht="16.2" spans="1:5">
      <c r="A93" s="452">
        <v>2010907</v>
      </c>
      <c r="B93" s="453" t="s">
        <v>142</v>
      </c>
      <c r="C93" s="454">
        <v>0</v>
      </c>
      <c r="D93" s="456">
        <v>0</v>
      </c>
      <c r="E93" s="455"/>
    </row>
    <row r="94" s="435" customFormat="1" ht="16.2" spans="1:5">
      <c r="A94" s="452">
        <v>2010908</v>
      </c>
      <c r="B94" s="453" t="s">
        <v>130</v>
      </c>
      <c r="C94" s="454">
        <v>0</v>
      </c>
      <c r="D94" s="456">
        <v>0</v>
      </c>
      <c r="E94" s="455"/>
    </row>
    <row r="95" s="435" customFormat="1" ht="16.2" spans="1:5">
      <c r="A95" s="452">
        <v>2010909</v>
      </c>
      <c r="B95" s="453" t="s">
        <v>143</v>
      </c>
      <c r="C95" s="454">
        <v>0</v>
      </c>
      <c r="D95" s="456">
        <v>0</v>
      </c>
      <c r="E95" s="455"/>
    </row>
    <row r="96" s="435" customFormat="1" ht="16.2" spans="1:5">
      <c r="A96" s="452">
        <v>2010910</v>
      </c>
      <c r="B96" s="453" t="s">
        <v>144</v>
      </c>
      <c r="C96" s="454">
        <v>0</v>
      </c>
      <c r="D96" s="456">
        <v>0</v>
      </c>
      <c r="E96" s="455"/>
    </row>
    <row r="97" s="435" customFormat="1" ht="16.2" spans="1:5">
      <c r="A97" s="452">
        <v>2010911</v>
      </c>
      <c r="B97" s="453" t="s">
        <v>145</v>
      </c>
      <c r="C97" s="454">
        <v>0</v>
      </c>
      <c r="D97" s="456">
        <v>0</v>
      </c>
      <c r="E97" s="455"/>
    </row>
    <row r="98" s="435" customFormat="1" ht="16.2" spans="1:5">
      <c r="A98" s="452">
        <v>2010912</v>
      </c>
      <c r="B98" s="453" t="s">
        <v>146</v>
      </c>
      <c r="C98" s="454">
        <v>0</v>
      </c>
      <c r="D98" s="456">
        <v>0</v>
      </c>
      <c r="E98" s="455"/>
    </row>
    <row r="99" s="435" customFormat="1" ht="16.2" spans="1:5">
      <c r="A99" s="452">
        <v>2010950</v>
      </c>
      <c r="B99" s="453" t="s">
        <v>99</v>
      </c>
      <c r="C99" s="454">
        <v>0</v>
      </c>
      <c r="D99" s="456">
        <v>0</v>
      </c>
      <c r="E99" s="455"/>
    </row>
    <row r="100" s="435" customFormat="1" ht="16.2" spans="1:5">
      <c r="A100" s="452">
        <v>2010999</v>
      </c>
      <c r="B100" s="453" t="s">
        <v>147</v>
      </c>
      <c r="C100" s="454">
        <v>0</v>
      </c>
      <c r="D100" s="456">
        <v>0</v>
      </c>
      <c r="E100" s="455"/>
    </row>
    <row r="101" s="435" customFormat="1" ht="16.2" spans="1:5">
      <c r="A101" s="452">
        <v>20111</v>
      </c>
      <c r="B101" s="453" t="s">
        <v>148</v>
      </c>
      <c r="C101" s="454">
        <f>SUM(C102:C109)</f>
        <v>1063</v>
      </c>
      <c r="D101" s="454">
        <f>SUM(D102:D109)</f>
        <v>988</v>
      </c>
      <c r="E101" s="455">
        <f>(D101/C101)-1</f>
        <v>-0.07</v>
      </c>
    </row>
    <row r="102" s="435" customFormat="1" ht="16.2" spans="1:5">
      <c r="A102" s="452">
        <v>2011101</v>
      </c>
      <c r="B102" s="453" t="s">
        <v>90</v>
      </c>
      <c r="C102" s="454">
        <v>617</v>
      </c>
      <c r="D102" s="456">
        <v>772</v>
      </c>
      <c r="E102" s="455">
        <f>(D102/C102)-1</f>
        <v>0.25</v>
      </c>
    </row>
    <row r="103" s="435" customFormat="1" ht="16.2" spans="1:5">
      <c r="A103" s="452">
        <v>2011102</v>
      </c>
      <c r="B103" s="453" t="s">
        <v>91</v>
      </c>
      <c r="C103" s="454">
        <v>394</v>
      </c>
      <c r="D103" s="456">
        <v>180</v>
      </c>
      <c r="E103" s="455">
        <f>(D103/C103)-1</f>
        <v>-0.54</v>
      </c>
    </row>
    <row r="104" s="435" customFormat="1" ht="16.2" spans="1:5">
      <c r="A104" s="452">
        <v>2011103</v>
      </c>
      <c r="B104" s="453" t="s">
        <v>92</v>
      </c>
      <c r="C104" s="454">
        <v>0</v>
      </c>
      <c r="D104" s="456"/>
      <c r="E104" s="455"/>
    </row>
    <row r="105" s="435" customFormat="1" ht="16.2" spans="1:5">
      <c r="A105" s="452">
        <v>2011104</v>
      </c>
      <c r="B105" s="453" t="s">
        <v>149</v>
      </c>
      <c r="C105" s="454">
        <v>0</v>
      </c>
      <c r="D105" s="456"/>
      <c r="E105" s="455"/>
    </row>
    <row r="106" s="435" customFormat="1" ht="16.2" spans="1:5">
      <c r="A106" s="452">
        <v>2011105</v>
      </c>
      <c r="B106" s="453" t="s">
        <v>150</v>
      </c>
      <c r="C106" s="454">
        <v>3</v>
      </c>
      <c r="D106" s="456"/>
      <c r="E106" s="455"/>
    </row>
    <row r="107" s="435" customFormat="1" ht="16.2" spans="1:5">
      <c r="A107" s="452">
        <v>2011106</v>
      </c>
      <c r="B107" s="453" t="s">
        <v>151</v>
      </c>
      <c r="C107" s="454">
        <v>7</v>
      </c>
      <c r="D107" s="456">
        <v>6</v>
      </c>
      <c r="E107" s="455">
        <f>(D107/C107)-1</f>
        <v>-0.14</v>
      </c>
    </row>
    <row r="108" s="435" customFormat="1" ht="16.2" spans="1:5">
      <c r="A108" s="452">
        <v>2011150</v>
      </c>
      <c r="B108" s="453" t="s">
        <v>99</v>
      </c>
      <c r="C108" s="454">
        <v>0</v>
      </c>
      <c r="D108" s="456"/>
      <c r="E108" s="455"/>
    </row>
    <row r="109" s="435" customFormat="1" ht="16.2" spans="1:5">
      <c r="A109" s="452">
        <v>2011199</v>
      </c>
      <c r="B109" s="453" t="s">
        <v>152</v>
      </c>
      <c r="C109" s="454">
        <v>42</v>
      </c>
      <c r="D109" s="456">
        <v>30</v>
      </c>
      <c r="E109" s="455">
        <f>(D109/C109)-1</f>
        <v>-0.29</v>
      </c>
    </row>
    <row r="110" s="435" customFormat="1" ht="16.2" spans="1:5">
      <c r="A110" s="452">
        <v>20113</v>
      </c>
      <c r="B110" s="453" t="s">
        <v>153</v>
      </c>
      <c r="C110" s="454">
        <f>SUM(C111:C120)</f>
        <v>19</v>
      </c>
      <c r="D110" s="454">
        <f>SUM(D111:D120)</f>
        <v>51</v>
      </c>
      <c r="E110" s="455">
        <f>(D110/C110)-1</f>
        <v>1.68</v>
      </c>
    </row>
    <row r="111" s="435" customFormat="1" ht="16.2" spans="1:5">
      <c r="A111" s="452">
        <v>2011301</v>
      </c>
      <c r="B111" s="453" t="s">
        <v>90</v>
      </c>
      <c r="C111" s="454">
        <v>0</v>
      </c>
      <c r="D111" s="456"/>
      <c r="E111" s="455"/>
    </row>
    <row r="112" s="435" customFormat="1" ht="16.2" spans="1:5">
      <c r="A112" s="452">
        <v>2011302</v>
      </c>
      <c r="B112" s="453" t="s">
        <v>91</v>
      </c>
      <c r="C112" s="454">
        <v>0</v>
      </c>
      <c r="D112" s="456"/>
      <c r="E112" s="455"/>
    </row>
    <row r="113" s="435" customFormat="1" ht="16.2" spans="1:5">
      <c r="A113" s="452">
        <v>2011303</v>
      </c>
      <c r="B113" s="453" t="s">
        <v>92</v>
      </c>
      <c r="C113" s="454">
        <v>0</v>
      </c>
      <c r="D113" s="456"/>
      <c r="E113" s="455"/>
    </row>
    <row r="114" s="435" customFormat="1" ht="16.2" spans="1:5">
      <c r="A114" s="452">
        <v>2011304</v>
      </c>
      <c r="B114" s="453" t="s">
        <v>154</v>
      </c>
      <c r="C114" s="454">
        <v>0</v>
      </c>
      <c r="D114" s="456"/>
      <c r="E114" s="455"/>
    </row>
    <row r="115" s="435" customFormat="1" ht="16.2" spans="1:5">
      <c r="A115" s="452">
        <v>2011305</v>
      </c>
      <c r="B115" s="453" t="s">
        <v>155</v>
      </c>
      <c r="C115" s="454">
        <v>0</v>
      </c>
      <c r="D115" s="456"/>
      <c r="E115" s="455"/>
    </row>
    <row r="116" s="435" customFormat="1" ht="16.2" spans="1:5">
      <c r="A116" s="452">
        <v>2011306</v>
      </c>
      <c r="B116" s="453" t="s">
        <v>156</v>
      </c>
      <c r="C116" s="454">
        <v>0</v>
      </c>
      <c r="D116" s="456"/>
      <c r="E116" s="455"/>
    </row>
    <row r="117" s="435" customFormat="1" ht="16.2" spans="1:5">
      <c r="A117" s="452">
        <v>2011307</v>
      </c>
      <c r="B117" s="453" t="s">
        <v>157</v>
      </c>
      <c r="C117" s="454">
        <v>0</v>
      </c>
      <c r="D117" s="456"/>
      <c r="E117" s="455"/>
    </row>
    <row r="118" s="435" customFormat="1" ht="16.2" spans="1:5">
      <c r="A118" s="452">
        <v>2011308</v>
      </c>
      <c r="B118" s="453" t="s">
        <v>158</v>
      </c>
      <c r="C118" s="454">
        <v>19</v>
      </c>
      <c r="D118" s="456">
        <v>51</v>
      </c>
      <c r="E118" s="455">
        <f>(D118/C118)-1</f>
        <v>1.68</v>
      </c>
    </row>
    <row r="119" s="435" customFormat="1" ht="16.2" spans="1:5">
      <c r="A119" s="452">
        <v>2011350</v>
      </c>
      <c r="B119" s="453" t="s">
        <v>99</v>
      </c>
      <c r="C119" s="454">
        <v>0</v>
      </c>
      <c r="D119" s="456"/>
      <c r="E119" s="455"/>
    </row>
    <row r="120" s="435" customFormat="1" ht="16.2" spans="1:5">
      <c r="A120" s="452">
        <v>2011399</v>
      </c>
      <c r="B120" s="453" t="s">
        <v>159</v>
      </c>
      <c r="C120" s="454">
        <v>0</v>
      </c>
      <c r="D120" s="456"/>
      <c r="E120" s="455"/>
    </row>
    <row r="121" s="435" customFormat="1" ht="16.2" spans="1:5">
      <c r="A121" s="452">
        <v>20114</v>
      </c>
      <c r="B121" s="453" t="s">
        <v>160</v>
      </c>
      <c r="C121" s="454">
        <v>0</v>
      </c>
      <c r="D121" s="456">
        <v>0</v>
      </c>
      <c r="E121" s="455"/>
    </row>
    <row r="122" s="435" customFormat="1" ht="16.2" spans="1:5">
      <c r="A122" s="452">
        <v>2011401</v>
      </c>
      <c r="B122" s="453" t="s">
        <v>90</v>
      </c>
      <c r="C122" s="454">
        <v>0</v>
      </c>
      <c r="D122" s="456">
        <v>0</v>
      </c>
      <c r="E122" s="455"/>
    </row>
    <row r="123" s="435" customFormat="1" ht="16.2" spans="1:5">
      <c r="A123" s="452">
        <v>2011402</v>
      </c>
      <c r="B123" s="453" t="s">
        <v>91</v>
      </c>
      <c r="C123" s="454">
        <v>0</v>
      </c>
      <c r="D123" s="456">
        <v>0</v>
      </c>
      <c r="E123" s="455"/>
    </row>
    <row r="124" s="435" customFormat="1" ht="16.2" spans="1:5">
      <c r="A124" s="452">
        <v>2011403</v>
      </c>
      <c r="B124" s="453" t="s">
        <v>92</v>
      </c>
      <c r="C124" s="454">
        <v>0</v>
      </c>
      <c r="D124" s="456">
        <v>0</v>
      </c>
      <c r="E124" s="455"/>
    </row>
    <row r="125" s="435" customFormat="1" ht="16.2" spans="1:5">
      <c r="A125" s="452">
        <v>2011404</v>
      </c>
      <c r="B125" s="453" t="s">
        <v>161</v>
      </c>
      <c r="C125" s="454">
        <v>0</v>
      </c>
      <c r="D125" s="456">
        <v>0</v>
      </c>
      <c r="E125" s="455"/>
    </row>
    <row r="126" s="435" customFormat="1" ht="16.2" spans="1:5">
      <c r="A126" s="452">
        <v>2011405</v>
      </c>
      <c r="B126" s="453" t="s">
        <v>162</v>
      </c>
      <c r="C126" s="454">
        <v>0</v>
      </c>
      <c r="D126" s="456">
        <v>0</v>
      </c>
      <c r="E126" s="455"/>
    </row>
    <row r="127" s="435" customFormat="1" ht="16.2" spans="1:5">
      <c r="A127" s="452">
        <v>2011408</v>
      </c>
      <c r="B127" s="453" t="s">
        <v>163</v>
      </c>
      <c r="C127" s="454">
        <v>0</v>
      </c>
      <c r="D127" s="456">
        <v>0</v>
      </c>
      <c r="E127" s="455"/>
    </row>
    <row r="128" s="435" customFormat="1" ht="16.2" spans="1:5">
      <c r="A128" s="452">
        <v>2011409</v>
      </c>
      <c r="B128" s="453" t="s">
        <v>164</v>
      </c>
      <c r="C128" s="454">
        <v>0</v>
      </c>
      <c r="D128" s="456">
        <v>0</v>
      </c>
      <c r="E128" s="455"/>
    </row>
    <row r="129" s="435" customFormat="1" ht="16.2" spans="1:5">
      <c r="A129" s="452">
        <v>2011410</v>
      </c>
      <c r="B129" s="453" t="s">
        <v>165</v>
      </c>
      <c r="C129" s="454">
        <v>0</v>
      </c>
      <c r="D129" s="456">
        <v>0</v>
      </c>
      <c r="E129" s="455"/>
    </row>
    <row r="130" s="435" customFormat="1" ht="16.2" spans="1:5">
      <c r="A130" s="452">
        <v>2011411</v>
      </c>
      <c r="B130" s="453" t="s">
        <v>166</v>
      </c>
      <c r="C130" s="454">
        <v>0</v>
      </c>
      <c r="D130" s="456">
        <v>0</v>
      </c>
      <c r="E130" s="455"/>
    </row>
    <row r="131" s="435" customFormat="1" ht="16.2" spans="1:5">
      <c r="A131" s="452">
        <v>2011450</v>
      </c>
      <c r="B131" s="453" t="s">
        <v>99</v>
      </c>
      <c r="C131" s="454">
        <v>0</v>
      </c>
      <c r="D131" s="456">
        <v>0</v>
      </c>
      <c r="E131" s="455"/>
    </row>
    <row r="132" s="435" customFormat="1" ht="16.2" spans="1:5">
      <c r="A132" s="452">
        <v>2011499</v>
      </c>
      <c r="B132" s="453" t="s">
        <v>167</v>
      </c>
      <c r="C132" s="454">
        <v>0</v>
      </c>
      <c r="D132" s="456">
        <v>0</v>
      </c>
      <c r="E132" s="455"/>
    </row>
    <row r="133" s="435" customFormat="1" ht="16.2" spans="1:5">
      <c r="A133" s="452">
        <v>20123</v>
      </c>
      <c r="B133" s="453" t="s">
        <v>168</v>
      </c>
      <c r="C133" s="454">
        <f>SUM(C134:C139)</f>
        <v>171</v>
      </c>
      <c r="D133" s="454">
        <f>SUM(D134:D139)</f>
        <v>42</v>
      </c>
      <c r="E133" s="455">
        <f>(D133/C133)-1</f>
        <v>-0.75</v>
      </c>
    </row>
    <row r="134" s="435" customFormat="1" ht="16.2" spans="1:5">
      <c r="A134" s="452">
        <v>2012301</v>
      </c>
      <c r="B134" s="453" t="s">
        <v>90</v>
      </c>
      <c r="C134" s="454">
        <v>0</v>
      </c>
      <c r="D134" s="456"/>
      <c r="E134" s="455"/>
    </row>
    <row r="135" s="435" customFormat="1" ht="16.2" spans="1:5">
      <c r="A135" s="452">
        <v>2012302</v>
      </c>
      <c r="B135" s="453" t="s">
        <v>91</v>
      </c>
      <c r="C135" s="454">
        <v>0</v>
      </c>
      <c r="D135" s="456"/>
      <c r="E135" s="455"/>
    </row>
    <row r="136" s="435" customFormat="1" ht="16.2" spans="1:5">
      <c r="A136" s="452">
        <v>2012303</v>
      </c>
      <c r="B136" s="453" t="s">
        <v>92</v>
      </c>
      <c r="C136" s="454">
        <v>0</v>
      </c>
      <c r="D136" s="456"/>
      <c r="E136" s="455"/>
    </row>
    <row r="137" s="435" customFormat="1" ht="16.2" spans="1:5">
      <c r="A137" s="452">
        <v>2012304</v>
      </c>
      <c r="B137" s="453" t="s">
        <v>169</v>
      </c>
      <c r="C137" s="454">
        <v>3</v>
      </c>
      <c r="D137" s="456"/>
      <c r="E137" s="455">
        <f>(D137/C137)-1</f>
        <v>-1</v>
      </c>
    </row>
    <row r="138" s="435" customFormat="1" ht="16.2" spans="1:5">
      <c r="A138" s="452">
        <v>2012350</v>
      </c>
      <c r="B138" s="453" t="s">
        <v>99</v>
      </c>
      <c r="C138" s="454">
        <v>0</v>
      </c>
      <c r="D138" s="456"/>
      <c r="E138" s="455"/>
    </row>
    <row r="139" s="435" customFormat="1" ht="16.2" spans="1:5">
      <c r="A139" s="452">
        <v>2012399</v>
      </c>
      <c r="B139" s="453" t="s">
        <v>170</v>
      </c>
      <c r="C139" s="454">
        <v>168</v>
      </c>
      <c r="D139" s="456">
        <v>42</v>
      </c>
      <c r="E139" s="455">
        <f>(D139/C139)-1</f>
        <v>-0.75</v>
      </c>
    </row>
    <row r="140" s="435" customFormat="1" ht="16.2" spans="1:5">
      <c r="A140" s="452">
        <v>20125</v>
      </c>
      <c r="B140" s="453" t="s">
        <v>171</v>
      </c>
      <c r="C140" s="454">
        <v>0</v>
      </c>
      <c r="D140" s="456">
        <v>0</v>
      </c>
      <c r="E140" s="455"/>
    </row>
    <row r="141" s="435" customFormat="1" ht="16.2" spans="1:5">
      <c r="A141" s="452">
        <v>2012501</v>
      </c>
      <c r="B141" s="453" t="s">
        <v>90</v>
      </c>
      <c r="C141" s="454">
        <v>0</v>
      </c>
      <c r="D141" s="456">
        <v>0</v>
      </c>
      <c r="E141" s="455"/>
    </row>
    <row r="142" s="435" customFormat="1" ht="16.2" spans="1:5">
      <c r="A142" s="452">
        <v>2012502</v>
      </c>
      <c r="B142" s="453" t="s">
        <v>91</v>
      </c>
      <c r="C142" s="454">
        <v>0</v>
      </c>
      <c r="D142" s="456">
        <v>0</v>
      </c>
      <c r="E142" s="455"/>
    </row>
    <row r="143" s="435" customFormat="1" ht="16.2" spans="1:5">
      <c r="A143" s="452">
        <v>2012503</v>
      </c>
      <c r="B143" s="453" t="s">
        <v>92</v>
      </c>
      <c r="C143" s="454">
        <v>0</v>
      </c>
      <c r="D143" s="456">
        <v>0</v>
      </c>
      <c r="E143" s="455"/>
    </row>
    <row r="144" s="435" customFormat="1" ht="16.2" spans="1:5">
      <c r="A144" s="452">
        <v>2012504</v>
      </c>
      <c r="B144" s="453" t="s">
        <v>172</v>
      </c>
      <c r="C144" s="454">
        <v>0</v>
      </c>
      <c r="D144" s="456">
        <v>0</v>
      </c>
      <c r="E144" s="455"/>
    </row>
    <row r="145" s="435" customFormat="1" ht="16.2" spans="1:5">
      <c r="A145" s="452">
        <v>2012505</v>
      </c>
      <c r="B145" s="453" t="s">
        <v>173</v>
      </c>
      <c r="C145" s="454">
        <v>0</v>
      </c>
      <c r="D145" s="456">
        <v>0</v>
      </c>
      <c r="E145" s="455"/>
    </row>
    <row r="146" s="435" customFormat="1" ht="16.2" spans="1:5">
      <c r="A146" s="452">
        <v>2012550</v>
      </c>
      <c r="B146" s="453" t="s">
        <v>99</v>
      </c>
      <c r="C146" s="454">
        <v>0</v>
      </c>
      <c r="D146" s="456">
        <v>0</v>
      </c>
      <c r="E146" s="455"/>
    </row>
    <row r="147" s="435" customFormat="1" ht="16.2" spans="1:5">
      <c r="A147" s="452">
        <v>2012599</v>
      </c>
      <c r="B147" s="453" t="s">
        <v>174</v>
      </c>
      <c r="C147" s="454">
        <v>0</v>
      </c>
      <c r="D147" s="456">
        <v>0</v>
      </c>
      <c r="E147" s="455"/>
    </row>
    <row r="148" s="435" customFormat="1" ht="16.2" spans="1:5">
      <c r="A148" s="452">
        <v>20126</v>
      </c>
      <c r="B148" s="453" t="s">
        <v>175</v>
      </c>
      <c r="C148" s="454">
        <f>SUM(C149:C153)</f>
        <v>192</v>
      </c>
      <c r="D148" s="454">
        <f>SUM(D149:D153)</f>
        <v>150</v>
      </c>
      <c r="E148" s="455">
        <f>(D148/C148)-1</f>
        <v>-0.22</v>
      </c>
    </row>
    <row r="149" s="435" customFormat="1" ht="16.2" spans="1:5">
      <c r="A149" s="452">
        <v>2012601</v>
      </c>
      <c r="B149" s="453" t="s">
        <v>90</v>
      </c>
      <c r="C149" s="454">
        <v>114</v>
      </c>
      <c r="D149" s="456">
        <v>105</v>
      </c>
      <c r="E149" s="455">
        <f>(D149/C149)-1</f>
        <v>-0.08</v>
      </c>
    </row>
    <row r="150" s="435" customFormat="1" ht="16.2" spans="1:5">
      <c r="A150" s="452">
        <v>2012602</v>
      </c>
      <c r="B150" s="453" t="s">
        <v>91</v>
      </c>
      <c r="C150" s="454">
        <v>78</v>
      </c>
      <c r="D150" s="456">
        <v>45</v>
      </c>
      <c r="E150" s="455">
        <f>(D150/C150)-1</f>
        <v>-0.42</v>
      </c>
    </row>
    <row r="151" s="435" customFormat="1" ht="16.2" spans="1:5">
      <c r="A151" s="452">
        <v>2012603</v>
      </c>
      <c r="B151" s="453" t="s">
        <v>92</v>
      </c>
      <c r="C151" s="454">
        <v>0</v>
      </c>
      <c r="D151" s="456">
        <v>0</v>
      </c>
      <c r="E151" s="455"/>
    </row>
    <row r="152" s="435" customFormat="1" ht="16.2" spans="1:5">
      <c r="A152" s="452">
        <v>2012604</v>
      </c>
      <c r="B152" s="453" t="s">
        <v>176</v>
      </c>
      <c r="C152" s="454">
        <v>0</v>
      </c>
      <c r="D152" s="456">
        <v>0</v>
      </c>
      <c r="E152" s="455"/>
    </row>
    <row r="153" s="435" customFormat="1" ht="16.2" spans="1:5">
      <c r="A153" s="452">
        <v>2012699</v>
      </c>
      <c r="B153" s="453" t="s">
        <v>177</v>
      </c>
      <c r="C153" s="454">
        <v>0</v>
      </c>
      <c r="D153" s="456">
        <v>0</v>
      </c>
      <c r="E153" s="455"/>
    </row>
    <row r="154" s="435" customFormat="1" ht="16.2" spans="1:5">
      <c r="A154" s="452">
        <v>20128</v>
      </c>
      <c r="B154" s="453" t="s">
        <v>178</v>
      </c>
      <c r="C154" s="454">
        <v>0</v>
      </c>
      <c r="D154" s="456">
        <v>0</v>
      </c>
      <c r="E154" s="455"/>
    </row>
    <row r="155" s="435" customFormat="1" ht="16.2" spans="1:5">
      <c r="A155" s="452">
        <v>2012801</v>
      </c>
      <c r="B155" s="453" t="s">
        <v>90</v>
      </c>
      <c r="C155" s="454">
        <v>0</v>
      </c>
      <c r="D155" s="456">
        <v>0</v>
      </c>
      <c r="E155" s="455"/>
    </row>
    <row r="156" s="435" customFormat="1" ht="16.2" spans="1:5">
      <c r="A156" s="452">
        <v>2012802</v>
      </c>
      <c r="B156" s="453" t="s">
        <v>91</v>
      </c>
      <c r="C156" s="454">
        <v>0</v>
      </c>
      <c r="D156" s="456">
        <v>0</v>
      </c>
      <c r="E156" s="455"/>
    </row>
    <row r="157" s="435" customFormat="1" ht="16.2" spans="1:5">
      <c r="A157" s="452">
        <v>2012803</v>
      </c>
      <c r="B157" s="453" t="s">
        <v>92</v>
      </c>
      <c r="C157" s="454">
        <v>0</v>
      </c>
      <c r="D157" s="456">
        <v>0</v>
      </c>
      <c r="E157" s="455"/>
    </row>
    <row r="158" s="435" customFormat="1" ht="16.2" spans="1:5">
      <c r="A158" s="452">
        <v>2012804</v>
      </c>
      <c r="B158" s="453" t="s">
        <v>104</v>
      </c>
      <c r="C158" s="454">
        <v>0</v>
      </c>
      <c r="D158" s="456">
        <v>0</v>
      </c>
      <c r="E158" s="455"/>
    </row>
    <row r="159" s="435" customFormat="1" ht="16.2" spans="1:5">
      <c r="A159" s="452">
        <v>2012850</v>
      </c>
      <c r="B159" s="453" t="s">
        <v>99</v>
      </c>
      <c r="C159" s="454">
        <v>0</v>
      </c>
      <c r="D159" s="456">
        <v>0</v>
      </c>
      <c r="E159" s="455"/>
    </row>
    <row r="160" s="435" customFormat="1" ht="16.2" spans="1:5">
      <c r="A160" s="452">
        <v>2012899</v>
      </c>
      <c r="B160" s="453" t="s">
        <v>179</v>
      </c>
      <c r="C160" s="454">
        <v>0</v>
      </c>
      <c r="D160" s="456">
        <v>0</v>
      </c>
      <c r="E160" s="455"/>
    </row>
    <row r="161" s="435" customFormat="1" ht="16.2" spans="1:5">
      <c r="A161" s="452">
        <v>20129</v>
      </c>
      <c r="B161" s="453" t="s">
        <v>180</v>
      </c>
      <c r="C161" s="454">
        <f>SUM(C162:C167)</f>
        <v>550</v>
      </c>
      <c r="D161" s="454">
        <f>SUM(D162:D167)</f>
        <v>640</v>
      </c>
      <c r="E161" s="455">
        <f>(D161/C161)-1</f>
        <v>0.16</v>
      </c>
    </row>
    <row r="162" s="435" customFormat="1" ht="16.2" spans="1:5">
      <c r="A162" s="452">
        <v>2012901</v>
      </c>
      <c r="B162" s="453" t="s">
        <v>90</v>
      </c>
      <c r="C162" s="454">
        <v>174</v>
      </c>
      <c r="D162" s="456">
        <v>388</v>
      </c>
      <c r="E162" s="455">
        <f>(D162/C162)-1</f>
        <v>1.23</v>
      </c>
    </row>
    <row r="163" s="435" customFormat="1" ht="16.2" spans="1:5">
      <c r="A163" s="452">
        <v>2012902</v>
      </c>
      <c r="B163" s="453" t="s">
        <v>91</v>
      </c>
      <c r="C163" s="454">
        <v>318</v>
      </c>
      <c r="D163" s="456">
        <v>202</v>
      </c>
      <c r="E163" s="455">
        <f>(D163/C163)-1</f>
        <v>-0.36</v>
      </c>
    </row>
    <row r="164" s="435" customFormat="1" ht="16.2" spans="1:5">
      <c r="A164" s="452">
        <v>2012903</v>
      </c>
      <c r="B164" s="453" t="s">
        <v>92</v>
      </c>
      <c r="C164" s="454">
        <v>0</v>
      </c>
      <c r="D164" s="456"/>
      <c r="E164" s="455"/>
    </row>
    <row r="165" s="435" customFormat="1" ht="16.2" spans="1:5">
      <c r="A165" s="452">
        <v>2012906</v>
      </c>
      <c r="B165" s="453" t="s">
        <v>181</v>
      </c>
      <c r="C165" s="454">
        <v>0</v>
      </c>
      <c r="D165" s="456">
        <v>5</v>
      </c>
      <c r="E165" s="455"/>
    </row>
    <row r="166" s="435" customFormat="1" ht="16.2" spans="1:5">
      <c r="A166" s="452">
        <v>2012950</v>
      </c>
      <c r="B166" s="453" t="s">
        <v>99</v>
      </c>
      <c r="C166" s="454">
        <v>58</v>
      </c>
      <c r="D166" s="456">
        <v>45</v>
      </c>
      <c r="E166" s="455">
        <f>(D166/C166)-1</f>
        <v>-0.22</v>
      </c>
    </row>
    <row r="167" s="435" customFormat="1" ht="16.2" spans="1:5">
      <c r="A167" s="452">
        <v>2012999</v>
      </c>
      <c r="B167" s="453" t="s">
        <v>182</v>
      </c>
      <c r="C167" s="454">
        <v>0</v>
      </c>
      <c r="D167" s="456"/>
      <c r="E167" s="455"/>
    </row>
    <row r="168" s="435" customFormat="1" ht="16.2" spans="1:5">
      <c r="A168" s="452">
        <v>20131</v>
      </c>
      <c r="B168" s="453" t="s">
        <v>183</v>
      </c>
      <c r="C168" s="454">
        <f>SUM(C169:C174)</f>
        <v>366</v>
      </c>
      <c r="D168" s="454">
        <f>SUM(D169:D174)</f>
        <v>361</v>
      </c>
      <c r="E168" s="455">
        <f>(D168/C168)-1</f>
        <v>-0.01</v>
      </c>
    </row>
    <row r="169" s="435" customFormat="1" ht="16.2" spans="1:5">
      <c r="A169" s="452">
        <v>2013101</v>
      </c>
      <c r="B169" s="453" t="s">
        <v>90</v>
      </c>
      <c r="C169" s="454">
        <v>185</v>
      </c>
      <c r="D169" s="456">
        <v>248</v>
      </c>
      <c r="E169" s="455">
        <f>(D169/C169)-1</f>
        <v>0.34</v>
      </c>
    </row>
    <row r="170" s="435" customFormat="1" ht="16.2" spans="1:5">
      <c r="A170" s="452">
        <v>2013102</v>
      </c>
      <c r="B170" s="453" t="s">
        <v>91</v>
      </c>
      <c r="C170" s="454">
        <v>151</v>
      </c>
      <c r="D170" s="456">
        <v>73</v>
      </c>
      <c r="E170" s="455">
        <f>(D170/C170)-1</f>
        <v>-0.52</v>
      </c>
    </row>
    <row r="171" s="435" customFormat="1" ht="16.2" spans="1:5">
      <c r="A171" s="452">
        <v>2013103</v>
      </c>
      <c r="B171" s="453" t="s">
        <v>92</v>
      </c>
      <c r="C171" s="454">
        <v>0</v>
      </c>
      <c r="D171" s="456"/>
      <c r="E171" s="455"/>
    </row>
    <row r="172" s="435" customFormat="1" ht="16.2" spans="1:5">
      <c r="A172" s="452">
        <v>2013105</v>
      </c>
      <c r="B172" s="453" t="s">
        <v>184</v>
      </c>
      <c r="C172" s="454">
        <v>0</v>
      </c>
      <c r="D172" s="456"/>
      <c r="E172" s="455"/>
    </row>
    <row r="173" s="435" customFormat="1" ht="16.2" spans="1:5">
      <c r="A173" s="452">
        <v>2013150</v>
      </c>
      <c r="B173" s="453" t="s">
        <v>99</v>
      </c>
      <c r="C173" s="454">
        <v>0</v>
      </c>
      <c r="D173" s="456"/>
      <c r="E173" s="455"/>
    </row>
    <row r="174" s="435" customFormat="1" ht="16.2" spans="1:5">
      <c r="A174" s="452">
        <v>2013199</v>
      </c>
      <c r="B174" s="453" t="s">
        <v>185</v>
      </c>
      <c r="C174" s="454">
        <v>30</v>
      </c>
      <c r="D174" s="456">
        <v>40</v>
      </c>
      <c r="E174" s="455">
        <f>(D174/C174)-1</f>
        <v>0.33</v>
      </c>
    </row>
    <row r="175" s="435" customFormat="1" ht="16.2" spans="1:5">
      <c r="A175" s="452">
        <v>20132</v>
      </c>
      <c r="B175" s="453" t="s">
        <v>186</v>
      </c>
      <c r="C175" s="454">
        <f>SUM(C176:C181)</f>
        <v>551</v>
      </c>
      <c r="D175" s="454">
        <f>SUM(D176:D181)</f>
        <v>618</v>
      </c>
      <c r="E175" s="455">
        <f>(D175/C175)-1</f>
        <v>0.12</v>
      </c>
    </row>
    <row r="176" s="435" customFormat="1" ht="16.2" spans="1:5">
      <c r="A176" s="452">
        <v>2013201</v>
      </c>
      <c r="B176" s="453" t="s">
        <v>90</v>
      </c>
      <c r="C176" s="454">
        <v>166</v>
      </c>
      <c r="D176" s="456">
        <v>162</v>
      </c>
      <c r="E176" s="455">
        <f>(D176/C176)-1</f>
        <v>-0.02</v>
      </c>
    </row>
    <row r="177" s="435" customFormat="1" ht="16.2" spans="1:5">
      <c r="A177" s="452">
        <v>2013202</v>
      </c>
      <c r="B177" s="453" t="s">
        <v>91</v>
      </c>
      <c r="C177" s="454">
        <v>248</v>
      </c>
      <c r="D177" s="456">
        <v>252</v>
      </c>
      <c r="E177" s="455">
        <f>(D177/C177)-1</f>
        <v>0.02</v>
      </c>
    </row>
    <row r="178" s="435" customFormat="1" ht="16.2" spans="1:5">
      <c r="A178" s="452">
        <v>2013203</v>
      </c>
      <c r="B178" s="453" t="s">
        <v>92</v>
      </c>
      <c r="C178" s="454">
        <v>0</v>
      </c>
      <c r="D178" s="456"/>
      <c r="E178" s="455"/>
    </row>
    <row r="179" s="435" customFormat="1" ht="16.2" spans="1:5">
      <c r="A179" s="452">
        <v>2013204</v>
      </c>
      <c r="B179" s="453" t="s">
        <v>187</v>
      </c>
      <c r="C179" s="454">
        <v>30</v>
      </c>
      <c r="D179" s="456">
        <v>30</v>
      </c>
      <c r="E179" s="455">
        <f>(D179/C179)-1</f>
        <v>0</v>
      </c>
    </row>
    <row r="180" s="435" customFormat="1" ht="16.2" spans="1:5">
      <c r="A180" s="452">
        <v>2013250</v>
      </c>
      <c r="B180" s="453" t="s">
        <v>99</v>
      </c>
      <c r="C180" s="454">
        <v>107</v>
      </c>
      <c r="D180" s="456">
        <v>174</v>
      </c>
      <c r="E180" s="455">
        <f>(D180/C180)-1</f>
        <v>0.63</v>
      </c>
    </row>
    <row r="181" s="435" customFormat="1" ht="16.2" spans="1:5">
      <c r="A181" s="452">
        <v>2013299</v>
      </c>
      <c r="B181" s="453" t="s">
        <v>188</v>
      </c>
      <c r="C181" s="454">
        <v>0</v>
      </c>
      <c r="D181" s="456"/>
      <c r="E181" s="455"/>
    </row>
    <row r="182" s="435" customFormat="1" ht="16.2" spans="1:5">
      <c r="A182" s="452">
        <v>20133</v>
      </c>
      <c r="B182" s="453" t="s">
        <v>189</v>
      </c>
      <c r="C182" s="454">
        <f>SUM(C183:C188)</f>
        <v>525</v>
      </c>
      <c r="D182" s="454">
        <f>SUM(D183:D188)</f>
        <v>605</v>
      </c>
      <c r="E182" s="455">
        <f>(D182/C182)-1</f>
        <v>0.15</v>
      </c>
    </row>
    <row r="183" s="435" customFormat="1" ht="16.2" spans="1:5">
      <c r="A183" s="452">
        <v>2013301</v>
      </c>
      <c r="B183" s="453" t="s">
        <v>90</v>
      </c>
      <c r="C183" s="454">
        <v>113</v>
      </c>
      <c r="D183" s="456">
        <v>157</v>
      </c>
      <c r="E183" s="455">
        <f>(D183/C183)-1</f>
        <v>0.39</v>
      </c>
    </row>
    <row r="184" s="435" customFormat="1" ht="16.2" spans="1:5">
      <c r="A184" s="452">
        <v>2013302</v>
      </c>
      <c r="B184" s="453" t="s">
        <v>91</v>
      </c>
      <c r="C184" s="454">
        <v>412</v>
      </c>
      <c r="D184" s="456">
        <v>448</v>
      </c>
      <c r="E184" s="455">
        <f>(D184/C184)-1</f>
        <v>0.09</v>
      </c>
    </row>
    <row r="185" s="435" customFormat="1" ht="16.2" spans="1:5">
      <c r="A185" s="452">
        <v>2013303</v>
      </c>
      <c r="B185" s="453" t="s">
        <v>92</v>
      </c>
      <c r="C185" s="454">
        <v>0</v>
      </c>
      <c r="D185" s="456"/>
      <c r="E185" s="455"/>
    </row>
    <row r="186" s="435" customFormat="1" ht="16.2" spans="1:5">
      <c r="A186" s="452">
        <v>2013304</v>
      </c>
      <c r="B186" s="453" t="s">
        <v>190</v>
      </c>
      <c r="C186" s="454">
        <v>0</v>
      </c>
      <c r="D186" s="456"/>
      <c r="E186" s="455"/>
    </row>
    <row r="187" s="435" customFormat="1" ht="16.2" spans="1:5">
      <c r="A187" s="452">
        <v>2013350</v>
      </c>
      <c r="B187" s="453" t="s">
        <v>99</v>
      </c>
      <c r="C187" s="454">
        <v>0</v>
      </c>
      <c r="D187" s="456"/>
      <c r="E187" s="455"/>
    </row>
    <row r="188" s="435" customFormat="1" ht="16.2" spans="1:5">
      <c r="A188" s="452">
        <v>2013399</v>
      </c>
      <c r="B188" s="453" t="s">
        <v>191</v>
      </c>
      <c r="C188" s="454">
        <v>0</v>
      </c>
      <c r="D188" s="456"/>
      <c r="E188" s="455"/>
    </row>
    <row r="189" s="435" customFormat="1" ht="16.2" spans="1:5">
      <c r="A189" s="452">
        <v>20134</v>
      </c>
      <c r="B189" s="453" t="s">
        <v>192</v>
      </c>
      <c r="C189" s="454">
        <f>SUM(C190:C196)</f>
        <v>317</v>
      </c>
      <c r="D189" s="454">
        <f>SUM(D190:D196)</f>
        <v>354</v>
      </c>
      <c r="E189" s="455">
        <f>(D189/C189)-1</f>
        <v>0.12</v>
      </c>
    </row>
    <row r="190" s="435" customFormat="1" ht="16.2" spans="1:5">
      <c r="A190" s="452">
        <v>2013401</v>
      </c>
      <c r="B190" s="453" t="s">
        <v>90</v>
      </c>
      <c r="C190" s="454">
        <v>99</v>
      </c>
      <c r="D190" s="456">
        <v>147</v>
      </c>
      <c r="E190" s="455">
        <f>(D190/C190)-1</f>
        <v>0.48</v>
      </c>
    </row>
    <row r="191" s="435" customFormat="1" ht="16.2" spans="1:5">
      <c r="A191" s="452">
        <v>2013402</v>
      </c>
      <c r="B191" s="453" t="s">
        <v>91</v>
      </c>
      <c r="C191" s="454">
        <v>107</v>
      </c>
      <c r="D191" s="456">
        <v>98</v>
      </c>
      <c r="E191" s="455">
        <f>(D191/C191)-1</f>
        <v>-0.08</v>
      </c>
    </row>
    <row r="192" s="435" customFormat="1" ht="16.2" spans="1:5">
      <c r="A192" s="452">
        <v>2013403</v>
      </c>
      <c r="B192" s="453" t="s">
        <v>92</v>
      </c>
      <c r="C192" s="454">
        <v>0</v>
      </c>
      <c r="D192" s="456"/>
      <c r="E192" s="455"/>
    </row>
    <row r="193" s="435" customFormat="1" ht="16.2" spans="1:5">
      <c r="A193" s="452">
        <v>2013404</v>
      </c>
      <c r="B193" s="453" t="s">
        <v>193</v>
      </c>
      <c r="C193" s="454">
        <v>50</v>
      </c>
      <c r="D193" s="456">
        <v>44</v>
      </c>
      <c r="E193" s="455">
        <f>(D193/C193)-1</f>
        <v>-0.12</v>
      </c>
    </row>
    <row r="194" s="435" customFormat="1" ht="16.2" spans="1:5">
      <c r="A194" s="452">
        <v>2013405</v>
      </c>
      <c r="B194" s="453" t="s">
        <v>194</v>
      </c>
      <c r="C194" s="454">
        <v>0</v>
      </c>
      <c r="D194" s="456"/>
      <c r="E194" s="455"/>
    </row>
    <row r="195" s="435" customFormat="1" ht="16.2" spans="1:5">
      <c r="A195" s="452">
        <v>2013450</v>
      </c>
      <c r="B195" s="453" t="s">
        <v>99</v>
      </c>
      <c r="C195" s="454">
        <v>61</v>
      </c>
      <c r="D195" s="456">
        <v>65</v>
      </c>
      <c r="E195" s="455">
        <f>(D195/C195)-1</f>
        <v>0.07</v>
      </c>
    </row>
    <row r="196" s="435" customFormat="1" ht="16.2" spans="1:5">
      <c r="A196" s="452">
        <v>2013499</v>
      </c>
      <c r="B196" s="453" t="s">
        <v>195</v>
      </c>
      <c r="C196" s="454">
        <v>0</v>
      </c>
      <c r="D196" s="456"/>
      <c r="E196" s="455"/>
    </row>
    <row r="197" s="435" customFormat="1" ht="16.2" spans="1:5">
      <c r="A197" s="452">
        <v>20135</v>
      </c>
      <c r="B197" s="453" t="s">
        <v>196</v>
      </c>
      <c r="C197" s="454">
        <v>0</v>
      </c>
      <c r="D197" s="456">
        <v>0</v>
      </c>
      <c r="E197" s="455"/>
    </row>
    <row r="198" s="435" customFormat="1" ht="16.2" spans="1:5">
      <c r="A198" s="452">
        <v>2013501</v>
      </c>
      <c r="B198" s="453" t="s">
        <v>90</v>
      </c>
      <c r="C198" s="454">
        <v>0</v>
      </c>
      <c r="D198" s="456">
        <v>0</v>
      </c>
      <c r="E198" s="455"/>
    </row>
    <row r="199" s="435" customFormat="1" ht="16.2" spans="1:5">
      <c r="A199" s="452">
        <v>2013502</v>
      </c>
      <c r="B199" s="453" t="s">
        <v>91</v>
      </c>
      <c r="C199" s="454">
        <v>0</v>
      </c>
      <c r="D199" s="456">
        <v>0</v>
      </c>
      <c r="E199" s="455"/>
    </row>
    <row r="200" s="435" customFormat="1" ht="16.2" spans="1:5">
      <c r="A200" s="452">
        <v>2013503</v>
      </c>
      <c r="B200" s="453" t="s">
        <v>92</v>
      </c>
      <c r="C200" s="454">
        <v>0</v>
      </c>
      <c r="D200" s="456">
        <v>0</v>
      </c>
      <c r="E200" s="455"/>
    </row>
    <row r="201" s="435" customFormat="1" ht="16.2" spans="1:5">
      <c r="A201" s="452">
        <v>2013550</v>
      </c>
      <c r="B201" s="453" t="s">
        <v>99</v>
      </c>
      <c r="C201" s="454">
        <v>0</v>
      </c>
      <c r="D201" s="456">
        <v>0</v>
      </c>
      <c r="E201" s="455"/>
    </row>
    <row r="202" s="435" customFormat="1" ht="16.2" spans="1:5">
      <c r="A202" s="452">
        <v>2013599</v>
      </c>
      <c r="B202" s="453" t="s">
        <v>197</v>
      </c>
      <c r="C202" s="454">
        <v>0</v>
      </c>
      <c r="D202" s="456">
        <v>0</v>
      </c>
      <c r="E202" s="455"/>
    </row>
    <row r="203" s="435" customFormat="1" ht="16.2" spans="1:5">
      <c r="A203" s="452">
        <v>20136</v>
      </c>
      <c r="B203" s="453" t="s">
        <v>198</v>
      </c>
      <c r="C203" s="454">
        <f>SUM(C204:C208)</f>
        <v>614</v>
      </c>
      <c r="D203" s="454">
        <f>SUM(D204:D208)</f>
        <v>669</v>
      </c>
      <c r="E203" s="455">
        <f>(D203/C203)-1</f>
        <v>0.09</v>
      </c>
    </row>
    <row r="204" s="435" customFormat="1" ht="16.2" spans="1:5">
      <c r="A204" s="452">
        <v>2013601</v>
      </c>
      <c r="B204" s="453" t="s">
        <v>90</v>
      </c>
      <c r="C204" s="454">
        <v>144</v>
      </c>
      <c r="D204" s="456">
        <v>205</v>
      </c>
      <c r="E204" s="455">
        <f>(D204/C204)-1</f>
        <v>0.42</v>
      </c>
    </row>
    <row r="205" s="435" customFormat="1" ht="16.2" spans="1:5">
      <c r="A205" s="452">
        <v>2013602</v>
      </c>
      <c r="B205" s="453" t="s">
        <v>91</v>
      </c>
      <c r="C205" s="454">
        <v>470</v>
      </c>
      <c r="D205" s="456">
        <v>464</v>
      </c>
      <c r="E205" s="455">
        <f>(D205/C205)-1</f>
        <v>-0.01</v>
      </c>
    </row>
    <row r="206" s="435" customFormat="1" ht="16.2" spans="1:5">
      <c r="A206" s="452">
        <v>2013603</v>
      </c>
      <c r="B206" s="453" t="s">
        <v>92</v>
      </c>
      <c r="C206" s="454">
        <v>0</v>
      </c>
      <c r="D206" s="456"/>
      <c r="E206" s="455"/>
    </row>
    <row r="207" s="435" customFormat="1" ht="16.2" spans="1:5">
      <c r="A207" s="452">
        <v>2013650</v>
      </c>
      <c r="B207" s="453" t="s">
        <v>99</v>
      </c>
      <c r="C207" s="454">
        <v>0</v>
      </c>
      <c r="D207" s="456"/>
      <c r="E207" s="455"/>
    </row>
    <row r="208" s="435" customFormat="1" ht="16.2" spans="1:5">
      <c r="A208" s="452">
        <v>2013699</v>
      </c>
      <c r="B208" s="453" t="s">
        <v>198</v>
      </c>
      <c r="C208" s="454">
        <v>0</v>
      </c>
      <c r="D208" s="456"/>
      <c r="E208" s="455"/>
    </row>
    <row r="209" s="435" customFormat="1" ht="16.2" spans="1:5">
      <c r="A209" s="452">
        <v>20137</v>
      </c>
      <c r="B209" s="453" t="s">
        <v>199</v>
      </c>
      <c r="C209" s="454">
        <v>0</v>
      </c>
      <c r="D209" s="456">
        <v>0</v>
      </c>
      <c r="E209" s="455"/>
    </row>
    <row r="210" s="435" customFormat="1" ht="16.2" spans="1:5">
      <c r="A210" s="452">
        <v>2013701</v>
      </c>
      <c r="B210" s="453" t="s">
        <v>90</v>
      </c>
      <c r="C210" s="454">
        <v>0</v>
      </c>
      <c r="D210" s="456">
        <v>0</v>
      </c>
      <c r="E210" s="455"/>
    </row>
    <row r="211" s="435" customFormat="1" ht="16.2" spans="1:5">
      <c r="A211" s="452">
        <v>2013702</v>
      </c>
      <c r="B211" s="453" t="s">
        <v>91</v>
      </c>
      <c r="C211" s="454">
        <v>0</v>
      </c>
      <c r="D211" s="456">
        <v>0</v>
      </c>
      <c r="E211" s="455"/>
    </row>
    <row r="212" s="435" customFormat="1" ht="16.2" spans="1:5">
      <c r="A212" s="452">
        <v>2013703</v>
      </c>
      <c r="B212" s="453" t="s">
        <v>92</v>
      </c>
      <c r="C212" s="454">
        <v>0</v>
      </c>
      <c r="D212" s="456">
        <v>0</v>
      </c>
      <c r="E212" s="455"/>
    </row>
    <row r="213" s="435" customFormat="1" ht="16.2" spans="1:5">
      <c r="A213" s="452">
        <v>2013704</v>
      </c>
      <c r="B213" s="453" t="s">
        <v>200</v>
      </c>
      <c r="C213" s="454">
        <v>0</v>
      </c>
      <c r="D213" s="456">
        <v>0</v>
      </c>
      <c r="E213" s="455"/>
    </row>
    <row r="214" s="435" customFormat="1" ht="16.2" spans="1:5">
      <c r="A214" s="452">
        <v>2013750</v>
      </c>
      <c r="B214" s="453" t="s">
        <v>99</v>
      </c>
      <c r="C214" s="454">
        <v>0</v>
      </c>
      <c r="D214" s="456">
        <v>0</v>
      </c>
      <c r="E214" s="455"/>
    </row>
    <row r="215" s="435" customFormat="1" ht="16.2" spans="1:5">
      <c r="A215" s="452">
        <v>2013799</v>
      </c>
      <c r="B215" s="453" t="s">
        <v>201</v>
      </c>
      <c r="C215" s="454">
        <v>0</v>
      </c>
      <c r="D215" s="456">
        <v>0</v>
      </c>
      <c r="E215" s="455"/>
    </row>
    <row r="216" s="435" customFormat="1" ht="16.2" spans="1:5">
      <c r="A216" s="452">
        <v>20138</v>
      </c>
      <c r="B216" s="453" t="s">
        <v>202</v>
      </c>
      <c r="C216" s="454">
        <f>SUM(C217:C230)</f>
        <v>2314</v>
      </c>
      <c r="D216" s="454">
        <f>SUM(D217:D230)</f>
        <v>2267</v>
      </c>
      <c r="E216" s="455">
        <f>(D216/C216)-1</f>
        <v>-0.02</v>
      </c>
    </row>
    <row r="217" s="435" customFormat="1" ht="16.2" spans="1:5">
      <c r="A217" s="452">
        <v>2013801</v>
      </c>
      <c r="B217" s="453" t="s">
        <v>90</v>
      </c>
      <c r="C217" s="454">
        <v>1531</v>
      </c>
      <c r="D217" s="456">
        <v>1750</v>
      </c>
      <c r="E217" s="455">
        <f>(D217/C217)-1</f>
        <v>0.14</v>
      </c>
    </row>
    <row r="218" s="435" customFormat="1" ht="16.2" spans="1:5">
      <c r="A218" s="452">
        <v>2013802</v>
      </c>
      <c r="B218" s="453" t="s">
        <v>91</v>
      </c>
      <c r="C218" s="454">
        <v>122</v>
      </c>
      <c r="D218" s="456">
        <v>71</v>
      </c>
      <c r="E218" s="455">
        <f>(D218/C218)-1</f>
        <v>-0.42</v>
      </c>
    </row>
    <row r="219" s="435" customFormat="1" ht="16.2" spans="1:5">
      <c r="A219" s="452">
        <v>2013803</v>
      </c>
      <c r="B219" s="453" t="s">
        <v>92</v>
      </c>
      <c r="C219" s="454">
        <v>0</v>
      </c>
      <c r="D219" s="456"/>
      <c r="E219" s="455"/>
    </row>
    <row r="220" s="435" customFormat="1" ht="16.2" spans="1:5">
      <c r="A220" s="452">
        <v>2013804</v>
      </c>
      <c r="B220" s="453" t="s">
        <v>203</v>
      </c>
      <c r="C220" s="454">
        <v>16</v>
      </c>
      <c r="D220" s="456">
        <v>5</v>
      </c>
      <c r="E220" s="455">
        <f>(D220/C220)-1</f>
        <v>-0.69</v>
      </c>
    </row>
    <row r="221" s="435" customFormat="1" ht="16.2" spans="1:5">
      <c r="A221" s="452">
        <v>2013805</v>
      </c>
      <c r="B221" s="453" t="s">
        <v>204</v>
      </c>
      <c r="C221" s="454">
        <v>38</v>
      </c>
      <c r="D221" s="456">
        <v>33</v>
      </c>
      <c r="E221" s="455">
        <f>(D221/C221)-1</f>
        <v>-0.13</v>
      </c>
    </row>
    <row r="222" s="435" customFormat="1" ht="16.2" spans="1:5">
      <c r="A222" s="452">
        <v>2013808</v>
      </c>
      <c r="B222" s="453" t="s">
        <v>130</v>
      </c>
      <c r="C222" s="454">
        <v>41</v>
      </c>
      <c r="D222" s="456">
        <v>20</v>
      </c>
      <c r="E222" s="455">
        <f>(D222/C222)-1</f>
        <v>-0.51</v>
      </c>
    </row>
    <row r="223" s="435" customFormat="1" ht="16.2" spans="1:5">
      <c r="A223" s="452">
        <v>2013810</v>
      </c>
      <c r="B223" s="453" t="s">
        <v>205</v>
      </c>
      <c r="C223" s="454">
        <v>0</v>
      </c>
      <c r="D223" s="456"/>
      <c r="E223" s="455"/>
    </row>
    <row r="224" s="435" customFormat="1" ht="16.2" spans="1:5">
      <c r="A224" s="452">
        <v>2013812</v>
      </c>
      <c r="B224" s="453" t="s">
        <v>206</v>
      </c>
      <c r="C224" s="454">
        <v>6</v>
      </c>
      <c r="D224" s="456">
        <v>8</v>
      </c>
      <c r="E224" s="455">
        <f>(D224/C224)-1</f>
        <v>0.33</v>
      </c>
    </row>
    <row r="225" s="435" customFormat="1" ht="16.2" spans="1:5">
      <c r="A225" s="452">
        <v>2013813</v>
      </c>
      <c r="B225" s="453" t="s">
        <v>207</v>
      </c>
      <c r="C225" s="454">
        <v>0</v>
      </c>
      <c r="D225" s="456"/>
      <c r="E225" s="455"/>
    </row>
    <row r="226" s="435" customFormat="1" ht="16.2" spans="1:5">
      <c r="A226" s="452">
        <v>2013814</v>
      </c>
      <c r="B226" s="453" t="s">
        <v>208</v>
      </c>
      <c r="C226" s="454">
        <v>0</v>
      </c>
      <c r="D226" s="456"/>
      <c r="E226" s="455"/>
    </row>
    <row r="227" s="435" customFormat="1" ht="16.2" spans="1:5">
      <c r="A227" s="452">
        <v>2013815</v>
      </c>
      <c r="B227" s="453" t="s">
        <v>209</v>
      </c>
      <c r="C227" s="454">
        <v>54</v>
      </c>
      <c r="D227" s="456">
        <v>17</v>
      </c>
      <c r="E227" s="455">
        <f t="shared" ref="E227:E233" si="1">(D227/C227)-1</f>
        <v>-0.69</v>
      </c>
    </row>
    <row r="228" s="435" customFormat="1" ht="16.2" spans="1:5">
      <c r="A228" s="452">
        <v>2013816</v>
      </c>
      <c r="B228" s="453" t="s">
        <v>210</v>
      </c>
      <c r="C228" s="454">
        <v>215</v>
      </c>
      <c r="D228" s="456">
        <v>85</v>
      </c>
      <c r="E228" s="455">
        <f t="shared" si="1"/>
        <v>-0.6</v>
      </c>
    </row>
    <row r="229" s="435" customFormat="1" ht="16.2" spans="1:5">
      <c r="A229" s="452">
        <v>2013850</v>
      </c>
      <c r="B229" s="453" t="s">
        <v>99</v>
      </c>
      <c r="C229" s="454">
        <v>105</v>
      </c>
      <c r="D229" s="456">
        <v>127</v>
      </c>
      <c r="E229" s="455">
        <f t="shared" si="1"/>
        <v>0.21</v>
      </c>
    </row>
    <row r="230" s="435" customFormat="1" ht="16.2" spans="1:5">
      <c r="A230" s="452">
        <v>2013899</v>
      </c>
      <c r="B230" s="453" t="s">
        <v>211</v>
      </c>
      <c r="C230" s="454">
        <v>186</v>
      </c>
      <c r="D230" s="456">
        <v>151</v>
      </c>
      <c r="E230" s="455">
        <f t="shared" si="1"/>
        <v>-0.19</v>
      </c>
    </row>
    <row r="231" s="435" customFormat="1" ht="16.2" spans="1:5">
      <c r="A231" s="452">
        <v>20139</v>
      </c>
      <c r="B231" s="453" t="s">
        <v>212</v>
      </c>
      <c r="C231" s="454">
        <f>SUM(C232:C237)</f>
        <v>1691</v>
      </c>
      <c r="D231" s="454">
        <f>SUM(D232:D237)</f>
        <v>1931</v>
      </c>
      <c r="E231" s="455">
        <f t="shared" si="1"/>
        <v>0.14</v>
      </c>
    </row>
    <row r="232" s="435" customFormat="1" ht="16.2" spans="1:5">
      <c r="A232" s="452">
        <v>2013901</v>
      </c>
      <c r="B232" s="453" t="s">
        <v>90</v>
      </c>
      <c r="C232" s="454">
        <v>168</v>
      </c>
      <c r="D232" s="456">
        <v>188</v>
      </c>
      <c r="E232" s="455">
        <f t="shared" si="1"/>
        <v>0.12</v>
      </c>
    </row>
    <row r="233" s="435" customFormat="1" ht="16.2" spans="1:5">
      <c r="A233" s="452">
        <v>2013902</v>
      </c>
      <c r="B233" s="453" t="s">
        <v>91</v>
      </c>
      <c r="C233" s="454">
        <v>230</v>
      </c>
      <c r="D233" s="456">
        <v>622</v>
      </c>
      <c r="E233" s="455">
        <f t="shared" si="1"/>
        <v>1.7</v>
      </c>
    </row>
    <row r="234" s="435" customFormat="1" ht="16.2" spans="1:5">
      <c r="A234" s="452">
        <v>2013903</v>
      </c>
      <c r="B234" s="453" t="s">
        <v>92</v>
      </c>
      <c r="C234" s="454">
        <v>0</v>
      </c>
      <c r="D234" s="456"/>
      <c r="E234" s="455"/>
    </row>
    <row r="235" s="435" customFormat="1" ht="16.2" spans="1:5">
      <c r="A235" s="452">
        <v>2013904</v>
      </c>
      <c r="B235" s="453" t="s">
        <v>184</v>
      </c>
      <c r="C235" s="454">
        <v>1254</v>
      </c>
      <c r="D235" s="456">
        <v>1102</v>
      </c>
      <c r="E235" s="455">
        <f>(D235/C235)-1</f>
        <v>-0.12</v>
      </c>
    </row>
    <row r="236" s="435" customFormat="1" ht="16.2" spans="1:5">
      <c r="A236" s="452">
        <v>2013950</v>
      </c>
      <c r="B236" s="453" t="s">
        <v>99</v>
      </c>
      <c r="C236" s="454">
        <v>0</v>
      </c>
      <c r="D236" s="456">
        <v>19</v>
      </c>
      <c r="E236" s="455"/>
    </row>
    <row r="237" s="435" customFormat="1" ht="16.2" spans="1:5">
      <c r="A237" s="452">
        <v>2013999</v>
      </c>
      <c r="B237" s="453" t="s">
        <v>213</v>
      </c>
      <c r="C237" s="454">
        <v>39</v>
      </c>
      <c r="D237" s="456"/>
      <c r="E237" s="455"/>
    </row>
    <row r="238" s="435" customFormat="1" ht="16.2" spans="1:5">
      <c r="A238" s="452">
        <v>20140</v>
      </c>
      <c r="B238" s="453" t="s">
        <v>214</v>
      </c>
      <c r="C238" s="454">
        <v>5</v>
      </c>
      <c r="D238" s="456"/>
      <c r="E238" s="455"/>
    </row>
    <row r="239" s="435" customFormat="1" ht="16.2" spans="1:5">
      <c r="A239" s="452">
        <v>2014001</v>
      </c>
      <c r="B239" s="453" t="s">
        <v>90</v>
      </c>
      <c r="C239" s="454">
        <v>0</v>
      </c>
      <c r="D239" s="456">
        <v>0</v>
      </c>
      <c r="E239" s="455"/>
    </row>
    <row r="240" s="435" customFormat="1" ht="16.2" spans="1:5">
      <c r="A240" s="452">
        <v>2014002</v>
      </c>
      <c r="B240" s="453" t="s">
        <v>91</v>
      </c>
      <c r="C240" s="454">
        <v>0</v>
      </c>
      <c r="D240" s="456">
        <v>0</v>
      </c>
      <c r="E240" s="455"/>
    </row>
    <row r="241" s="435" customFormat="1" ht="16.2" spans="1:5">
      <c r="A241" s="452">
        <v>2014003</v>
      </c>
      <c r="B241" s="453" t="s">
        <v>92</v>
      </c>
      <c r="C241" s="454">
        <v>0</v>
      </c>
      <c r="D241" s="456">
        <v>0</v>
      </c>
      <c r="E241" s="455"/>
    </row>
    <row r="242" s="435" customFormat="1" ht="16.2" spans="1:5">
      <c r="A242" s="452">
        <v>2014004</v>
      </c>
      <c r="B242" s="453" t="s">
        <v>215</v>
      </c>
      <c r="C242" s="454">
        <v>0</v>
      </c>
      <c r="D242" s="456">
        <v>0</v>
      </c>
      <c r="E242" s="455"/>
    </row>
    <row r="243" s="435" customFormat="1" ht="16.2" spans="1:5">
      <c r="A243" s="452">
        <v>2014099</v>
      </c>
      <c r="B243" s="453" t="s">
        <v>216</v>
      </c>
      <c r="C243" s="454">
        <v>5</v>
      </c>
      <c r="D243" s="456"/>
      <c r="E243" s="455"/>
    </row>
    <row r="244" s="435" customFormat="1" ht="16.2" spans="1:5">
      <c r="A244" s="452">
        <v>20199</v>
      </c>
      <c r="B244" s="453" t="s">
        <v>217</v>
      </c>
      <c r="C244" s="454">
        <v>0</v>
      </c>
      <c r="D244" s="456">
        <v>0</v>
      </c>
      <c r="E244" s="455"/>
    </row>
    <row r="245" s="435" customFormat="1" ht="16.2" spans="1:5">
      <c r="A245" s="452">
        <v>2019901</v>
      </c>
      <c r="B245" s="453" t="s">
        <v>218</v>
      </c>
      <c r="C245" s="454">
        <v>0</v>
      </c>
      <c r="D245" s="456">
        <v>0</v>
      </c>
      <c r="E245" s="455"/>
    </row>
    <row r="246" s="435" customFormat="1" ht="16.2" spans="1:5">
      <c r="A246" s="452">
        <v>2019999</v>
      </c>
      <c r="B246" s="453" t="s">
        <v>217</v>
      </c>
      <c r="C246" s="454">
        <v>0</v>
      </c>
      <c r="D246" s="456">
        <v>0</v>
      </c>
      <c r="E246" s="455"/>
    </row>
    <row r="247" s="435" customFormat="1" ht="16.2" spans="1:5">
      <c r="A247" s="448">
        <v>202</v>
      </c>
      <c r="B247" s="449" t="s">
        <v>49</v>
      </c>
      <c r="C247" s="450">
        <v>0</v>
      </c>
      <c r="D247" s="457">
        <v>0</v>
      </c>
      <c r="E247" s="458"/>
    </row>
    <row r="248" s="435" customFormat="1" ht="16.2" spans="1:5">
      <c r="A248" s="452">
        <v>20201</v>
      </c>
      <c r="B248" s="453" t="s">
        <v>219</v>
      </c>
      <c r="C248" s="454">
        <v>0</v>
      </c>
      <c r="D248" s="456">
        <v>0</v>
      </c>
      <c r="E248" s="455"/>
    </row>
    <row r="249" s="435" customFormat="1" ht="16.2" spans="1:5">
      <c r="A249" s="452">
        <v>2020101</v>
      </c>
      <c r="B249" s="453" t="s">
        <v>90</v>
      </c>
      <c r="C249" s="454">
        <v>0</v>
      </c>
      <c r="D249" s="456">
        <v>0</v>
      </c>
      <c r="E249" s="455"/>
    </row>
    <row r="250" s="435" customFormat="1" ht="16.2" spans="1:5">
      <c r="A250" s="452">
        <v>2020102</v>
      </c>
      <c r="B250" s="453" t="s">
        <v>91</v>
      </c>
      <c r="C250" s="454">
        <v>0</v>
      </c>
      <c r="D250" s="456">
        <v>0</v>
      </c>
      <c r="E250" s="455"/>
    </row>
    <row r="251" s="435" customFormat="1" ht="16.2" spans="1:5">
      <c r="A251" s="452">
        <v>2020103</v>
      </c>
      <c r="B251" s="453" t="s">
        <v>92</v>
      </c>
      <c r="C251" s="454">
        <v>0</v>
      </c>
      <c r="D251" s="456">
        <v>0</v>
      </c>
      <c r="E251" s="455"/>
    </row>
    <row r="252" s="435" customFormat="1" ht="16.2" spans="1:5">
      <c r="A252" s="452">
        <v>2020104</v>
      </c>
      <c r="B252" s="453" t="s">
        <v>184</v>
      </c>
      <c r="C252" s="454">
        <v>0</v>
      </c>
      <c r="D252" s="456">
        <v>0</v>
      </c>
      <c r="E252" s="455"/>
    </row>
    <row r="253" s="435" customFormat="1" ht="16.2" spans="1:5">
      <c r="A253" s="452">
        <v>2020150</v>
      </c>
      <c r="B253" s="453" t="s">
        <v>99</v>
      </c>
      <c r="C253" s="454">
        <v>0</v>
      </c>
      <c r="D253" s="456">
        <v>0</v>
      </c>
      <c r="E253" s="455"/>
    </row>
    <row r="254" s="435" customFormat="1" ht="16.2" spans="1:5">
      <c r="A254" s="452">
        <v>2020199</v>
      </c>
      <c r="B254" s="453" t="s">
        <v>220</v>
      </c>
      <c r="C254" s="454">
        <v>0</v>
      </c>
      <c r="D254" s="456">
        <v>0</v>
      </c>
      <c r="E254" s="455"/>
    </row>
    <row r="255" s="435" customFormat="1" ht="16.2" spans="1:5">
      <c r="A255" s="452">
        <v>20202</v>
      </c>
      <c r="B255" s="453" t="s">
        <v>221</v>
      </c>
      <c r="C255" s="454">
        <v>0</v>
      </c>
      <c r="D255" s="456">
        <v>0</v>
      </c>
      <c r="E255" s="455"/>
    </row>
    <row r="256" s="435" customFormat="1" ht="16.2" spans="1:5">
      <c r="A256" s="452">
        <v>2020201</v>
      </c>
      <c r="B256" s="453" t="s">
        <v>222</v>
      </c>
      <c r="C256" s="454">
        <v>0</v>
      </c>
      <c r="D256" s="456">
        <v>0</v>
      </c>
      <c r="E256" s="455"/>
    </row>
    <row r="257" s="435" customFormat="1" ht="16.2" spans="1:5">
      <c r="A257" s="452">
        <v>2020202</v>
      </c>
      <c r="B257" s="453" t="s">
        <v>223</v>
      </c>
      <c r="C257" s="454">
        <v>0</v>
      </c>
      <c r="D257" s="456">
        <v>0</v>
      </c>
      <c r="E257" s="455"/>
    </row>
    <row r="258" s="435" customFormat="1" ht="16.2" spans="1:5">
      <c r="A258" s="452">
        <v>20203</v>
      </c>
      <c r="B258" s="453" t="s">
        <v>224</v>
      </c>
      <c r="C258" s="454">
        <v>0</v>
      </c>
      <c r="D258" s="456">
        <v>0</v>
      </c>
      <c r="E258" s="455"/>
    </row>
    <row r="259" s="435" customFormat="1" ht="16.2" spans="1:5">
      <c r="A259" s="452">
        <v>2020304</v>
      </c>
      <c r="B259" s="453" t="s">
        <v>225</v>
      </c>
      <c r="C259" s="454">
        <v>0</v>
      </c>
      <c r="D259" s="456">
        <v>0</v>
      </c>
      <c r="E259" s="455"/>
    </row>
    <row r="260" s="435" customFormat="1" ht="16.2" spans="1:5">
      <c r="A260" s="452">
        <v>2020306</v>
      </c>
      <c r="B260" s="453" t="s">
        <v>224</v>
      </c>
      <c r="C260" s="454">
        <v>0</v>
      </c>
      <c r="D260" s="456">
        <v>0</v>
      </c>
      <c r="E260" s="455"/>
    </row>
    <row r="261" s="435" customFormat="1" ht="16.2" spans="1:5">
      <c r="A261" s="452">
        <v>20204</v>
      </c>
      <c r="B261" s="453" t="s">
        <v>226</v>
      </c>
      <c r="C261" s="454">
        <v>0</v>
      </c>
      <c r="D261" s="456">
        <v>0</v>
      </c>
      <c r="E261" s="455"/>
    </row>
    <row r="262" s="435" customFormat="1" ht="16.2" spans="1:5">
      <c r="A262" s="452">
        <v>2020401</v>
      </c>
      <c r="B262" s="453" t="s">
        <v>227</v>
      </c>
      <c r="C262" s="454">
        <v>0</v>
      </c>
      <c r="D262" s="456">
        <v>0</v>
      </c>
      <c r="E262" s="455"/>
    </row>
    <row r="263" s="435" customFormat="1" ht="16.2" spans="1:5">
      <c r="A263" s="452">
        <v>2020402</v>
      </c>
      <c r="B263" s="453" t="s">
        <v>228</v>
      </c>
      <c r="C263" s="454">
        <v>0</v>
      </c>
      <c r="D263" s="456">
        <v>0</v>
      </c>
      <c r="E263" s="455"/>
    </row>
    <row r="264" s="435" customFormat="1" ht="16.2" spans="1:5">
      <c r="A264" s="452">
        <v>2020403</v>
      </c>
      <c r="B264" s="453" t="s">
        <v>229</v>
      </c>
      <c r="C264" s="454">
        <v>0</v>
      </c>
      <c r="D264" s="456">
        <v>0</v>
      </c>
      <c r="E264" s="455"/>
    </row>
    <row r="265" s="435" customFormat="1" ht="16.2" spans="1:5">
      <c r="A265" s="452">
        <v>2020404</v>
      </c>
      <c r="B265" s="453" t="s">
        <v>230</v>
      </c>
      <c r="C265" s="454">
        <v>0</v>
      </c>
      <c r="D265" s="456">
        <v>0</v>
      </c>
      <c r="E265" s="455"/>
    </row>
    <row r="266" s="435" customFormat="1" ht="16.2" spans="1:5">
      <c r="A266" s="452">
        <v>2020499</v>
      </c>
      <c r="B266" s="453" t="s">
        <v>231</v>
      </c>
      <c r="C266" s="454">
        <v>0</v>
      </c>
      <c r="D266" s="456">
        <v>0</v>
      </c>
      <c r="E266" s="455"/>
    </row>
    <row r="267" s="435" customFormat="1" ht="16.2" spans="1:5">
      <c r="A267" s="452">
        <v>20205</v>
      </c>
      <c r="B267" s="453" t="s">
        <v>232</v>
      </c>
      <c r="C267" s="454">
        <v>0</v>
      </c>
      <c r="D267" s="456">
        <v>0</v>
      </c>
      <c r="E267" s="455"/>
    </row>
    <row r="268" s="435" customFormat="1" ht="16.2" spans="1:5">
      <c r="A268" s="452">
        <v>2020503</v>
      </c>
      <c r="B268" s="453" t="s">
        <v>233</v>
      </c>
      <c r="C268" s="454">
        <v>0</v>
      </c>
      <c r="D268" s="456">
        <v>0</v>
      </c>
      <c r="E268" s="455"/>
    </row>
    <row r="269" s="435" customFormat="1" ht="16.2" spans="1:5">
      <c r="A269" s="452">
        <v>2020504</v>
      </c>
      <c r="B269" s="453" t="s">
        <v>234</v>
      </c>
      <c r="C269" s="454">
        <v>0</v>
      </c>
      <c r="D269" s="456">
        <v>0</v>
      </c>
      <c r="E269" s="455"/>
    </row>
    <row r="270" s="435" customFormat="1" ht="16.2" spans="1:5">
      <c r="A270" s="452">
        <v>2020505</v>
      </c>
      <c r="B270" s="453" t="s">
        <v>235</v>
      </c>
      <c r="C270" s="454">
        <v>0</v>
      </c>
      <c r="D270" s="456">
        <v>0</v>
      </c>
      <c r="E270" s="455"/>
    </row>
    <row r="271" s="435" customFormat="1" ht="16.2" spans="1:5">
      <c r="A271" s="452">
        <v>2020599</v>
      </c>
      <c r="B271" s="453" t="s">
        <v>236</v>
      </c>
      <c r="C271" s="454">
        <v>0</v>
      </c>
      <c r="D271" s="456">
        <v>0</v>
      </c>
      <c r="E271" s="455"/>
    </row>
    <row r="272" s="435" customFormat="1" ht="16.2" spans="1:5">
      <c r="A272" s="452">
        <v>20206</v>
      </c>
      <c r="B272" s="453" t="s">
        <v>237</v>
      </c>
      <c r="C272" s="454">
        <v>0</v>
      </c>
      <c r="D272" s="456">
        <v>0</v>
      </c>
      <c r="E272" s="455"/>
    </row>
    <row r="273" s="435" customFormat="1" ht="16.2" spans="1:5">
      <c r="A273" s="452">
        <v>2020601</v>
      </c>
      <c r="B273" s="453" t="s">
        <v>237</v>
      </c>
      <c r="C273" s="454">
        <v>0</v>
      </c>
      <c r="D273" s="456">
        <v>0</v>
      </c>
      <c r="E273" s="455"/>
    </row>
    <row r="274" s="435" customFormat="1" ht="16.2" spans="1:5">
      <c r="A274" s="452">
        <v>20207</v>
      </c>
      <c r="B274" s="453" t="s">
        <v>238</v>
      </c>
      <c r="C274" s="454">
        <v>0</v>
      </c>
      <c r="D274" s="456">
        <v>0</v>
      </c>
      <c r="E274" s="455"/>
    </row>
    <row r="275" s="435" customFormat="1" ht="16.2" spans="1:5">
      <c r="A275" s="452">
        <v>2020701</v>
      </c>
      <c r="B275" s="453" t="s">
        <v>239</v>
      </c>
      <c r="C275" s="454">
        <v>0</v>
      </c>
      <c r="D275" s="456">
        <v>0</v>
      </c>
      <c r="E275" s="455"/>
    </row>
    <row r="276" s="435" customFormat="1" ht="16.2" spans="1:5">
      <c r="A276" s="452">
        <v>2020702</v>
      </c>
      <c r="B276" s="453" t="s">
        <v>240</v>
      </c>
      <c r="C276" s="454">
        <v>0</v>
      </c>
      <c r="D276" s="456">
        <v>0</v>
      </c>
      <c r="E276" s="455"/>
    </row>
    <row r="277" s="435" customFormat="1" ht="16.2" spans="1:5">
      <c r="A277" s="452">
        <v>2020703</v>
      </c>
      <c r="B277" s="453" t="s">
        <v>241</v>
      </c>
      <c r="C277" s="454">
        <v>0</v>
      </c>
      <c r="D277" s="456">
        <v>0</v>
      </c>
      <c r="E277" s="455"/>
    </row>
    <row r="278" s="435" customFormat="1" ht="16.2" spans="1:5">
      <c r="A278" s="452">
        <v>2020799</v>
      </c>
      <c r="B278" s="453" t="s">
        <v>70</v>
      </c>
      <c r="C278" s="454">
        <v>0</v>
      </c>
      <c r="D278" s="456">
        <v>0</v>
      </c>
      <c r="E278" s="455"/>
    </row>
    <row r="279" s="435" customFormat="1" ht="16.2" spans="1:5">
      <c r="A279" s="452">
        <v>20208</v>
      </c>
      <c r="B279" s="453" t="s">
        <v>242</v>
      </c>
      <c r="C279" s="454">
        <v>0</v>
      </c>
      <c r="D279" s="456">
        <v>0</v>
      </c>
      <c r="E279" s="455"/>
    </row>
    <row r="280" s="435" customFormat="1" ht="16.2" spans="1:5">
      <c r="A280" s="452">
        <v>2020801</v>
      </c>
      <c r="B280" s="453" t="s">
        <v>90</v>
      </c>
      <c r="C280" s="454">
        <v>0</v>
      </c>
      <c r="D280" s="456">
        <v>0</v>
      </c>
      <c r="E280" s="455"/>
    </row>
    <row r="281" s="435" customFormat="1" ht="16.2" spans="1:5">
      <c r="A281" s="452">
        <v>2020802</v>
      </c>
      <c r="B281" s="453" t="s">
        <v>91</v>
      </c>
      <c r="C281" s="454">
        <v>0</v>
      </c>
      <c r="D281" s="456">
        <v>0</v>
      </c>
      <c r="E281" s="455"/>
    </row>
    <row r="282" s="435" customFormat="1" ht="16.2" spans="1:5">
      <c r="A282" s="452">
        <v>2020803</v>
      </c>
      <c r="B282" s="453" t="s">
        <v>92</v>
      </c>
      <c r="C282" s="454">
        <v>0</v>
      </c>
      <c r="D282" s="456">
        <v>0</v>
      </c>
      <c r="E282" s="455"/>
    </row>
    <row r="283" s="435" customFormat="1" ht="16.2" spans="1:5">
      <c r="A283" s="452">
        <v>2020850</v>
      </c>
      <c r="B283" s="453" t="s">
        <v>99</v>
      </c>
      <c r="C283" s="454">
        <v>0</v>
      </c>
      <c r="D283" s="456">
        <v>0</v>
      </c>
      <c r="E283" s="455"/>
    </row>
    <row r="284" s="435" customFormat="1" ht="16.2" spans="1:5">
      <c r="A284" s="452">
        <v>2020899</v>
      </c>
      <c r="B284" s="453" t="s">
        <v>243</v>
      </c>
      <c r="C284" s="454">
        <v>0</v>
      </c>
      <c r="D284" s="456">
        <v>0</v>
      </c>
      <c r="E284" s="455"/>
    </row>
    <row r="285" s="435" customFormat="1" ht="16.2" spans="1:5">
      <c r="A285" s="452">
        <v>20299</v>
      </c>
      <c r="B285" s="453" t="s">
        <v>244</v>
      </c>
      <c r="C285" s="454">
        <v>0</v>
      </c>
      <c r="D285" s="456">
        <v>0</v>
      </c>
      <c r="E285" s="455"/>
    </row>
    <row r="286" s="435" customFormat="1" ht="16.2" spans="1:5">
      <c r="A286" s="452">
        <v>2029999</v>
      </c>
      <c r="B286" s="453" t="s">
        <v>244</v>
      </c>
      <c r="C286" s="454">
        <v>0</v>
      </c>
      <c r="D286" s="456">
        <v>0</v>
      </c>
      <c r="E286" s="455"/>
    </row>
    <row r="287" s="435" customFormat="1" ht="16" customHeight="1" spans="1:5">
      <c r="A287" s="448">
        <v>203</v>
      </c>
      <c r="B287" s="449" t="s">
        <v>50</v>
      </c>
      <c r="C287" s="450">
        <f>C288+C292+C296+C304</f>
        <v>646</v>
      </c>
      <c r="D287" s="450">
        <f>D288+D292+D296+D304</f>
        <v>163</v>
      </c>
      <c r="E287" s="458">
        <f>(D287/C287)-1</f>
        <v>-0.75</v>
      </c>
    </row>
    <row r="288" s="435" customFormat="1" ht="16.2" spans="1:5">
      <c r="A288" s="452">
        <v>20301</v>
      </c>
      <c r="B288" s="453" t="s">
        <v>245</v>
      </c>
      <c r="C288" s="454">
        <v>0</v>
      </c>
      <c r="D288" s="456">
        <v>0</v>
      </c>
      <c r="E288" s="455"/>
    </row>
    <row r="289" s="435" customFormat="1" ht="16.2" spans="1:5">
      <c r="A289" s="452">
        <v>2030101</v>
      </c>
      <c r="B289" s="453" t="s">
        <v>246</v>
      </c>
      <c r="C289" s="454">
        <v>0</v>
      </c>
      <c r="D289" s="456">
        <v>0</v>
      </c>
      <c r="E289" s="455"/>
    </row>
    <row r="290" s="435" customFormat="1" ht="16.2" spans="1:5">
      <c r="A290" s="452">
        <v>2030102</v>
      </c>
      <c r="B290" s="453" t="s">
        <v>247</v>
      </c>
      <c r="C290" s="454">
        <v>0</v>
      </c>
      <c r="D290" s="456">
        <v>0</v>
      </c>
      <c r="E290" s="455"/>
    </row>
    <row r="291" s="435" customFormat="1" ht="16.2" spans="1:5">
      <c r="A291" s="452">
        <v>2030199</v>
      </c>
      <c r="B291" s="453" t="s">
        <v>248</v>
      </c>
      <c r="C291" s="454">
        <v>0</v>
      </c>
      <c r="D291" s="456">
        <v>0</v>
      </c>
      <c r="E291" s="455"/>
    </row>
    <row r="292" s="435" customFormat="1" ht="16.2" spans="1:5">
      <c r="A292" s="452">
        <v>20304</v>
      </c>
      <c r="B292" s="453" t="s">
        <v>249</v>
      </c>
      <c r="C292" s="454">
        <v>0</v>
      </c>
      <c r="D292" s="456">
        <v>0</v>
      </c>
      <c r="E292" s="455"/>
    </row>
    <row r="293" s="435" customFormat="1" ht="16.2" spans="1:5">
      <c r="A293" s="452">
        <v>2030401</v>
      </c>
      <c r="B293" s="453" t="s">
        <v>249</v>
      </c>
      <c r="C293" s="454">
        <v>0</v>
      </c>
      <c r="D293" s="456">
        <v>0</v>
      </c>
      <c r="E293" s="455"/>
    </row>
    <row r="294" s="435" customFormat="1" ht="16.2" spans="1:5">
      <c r="A294" s="452">
        <v>20305</v>
      </c>
      <c r="B294" s="453" t="s">
        <v>250</v>
      </c>
      <c r="C294" s="454">
        <v>0</v>
      </c>
      <c r="D294" s="456">
        <v>0</v>
      </c>
      <c r="E294" s="455"/>
    </row>
    <row r="295" s="435" customFormat="1" ht="16.2" spans="1:5">
      <c r="A295" s="452">
        <v>2030501</v>
      </c>
      <c r="B295" s="453" t="s">
        <v>250</v>
      </c>
      <c r="C295" s="454">
        <v>0</v>
      </c>
      <c r="D295" s="456">
        <v>0</v>
      </c>
      <c r="E295" s="455"/>
    </row>
    <row r="296" s="435" customFormat="1" ht="16.2" spans="1:5">
      <c r="A296" s="452">
        <v>20306</v>
      </c>
      <c r="B296" s="453" t="s">
        <v>251</v>
      </c>
      <c r="C296" s="454">
        <f>SUM(C297:C303)</f>
        <v>646</v>
      </c>
      <c r="D296" s="454">
        <f>SUM(D297:D303)</f>
        <v>163</v>
      </c>
      <c r="E296" s="455">
        <f>(D296/C296)-1</f>
        <v>-0.75</v>
      </c>
    </row>
    <row r="297" s="435" customFormat="1" ht="16.2" spans="1:5">
      <c r="A297" s="452">
        <v>2030601</v>
      </c>
      <c r="B297" s="453" t="s">
        <v>252</v>
      </c>
      <c r="C297" s="454">
        <v>72</v>
      </c>
      <c r="D297" s="456">
        <v>93</v>
      </c>
      <c r="E297" s="455">
        <f t="shared" ref="E297:E303" si="2">(D297/C297)-1</f>
        <v>0.29</v>
      </c>
    </row>
    <row r="298" s="435" customFormat="1" ht="16.2" spans="1:5">
      <c r="A298" s="452">
        <v>2030602</v>
      </c>
      <c r="B298" s="453" t="s">
        <v>253</v>
      </c>
      <c r="C298" s="454">
        <v>0</v>
      </c>
      <c r="D298" s="456"/>
      <c r="E298" s="455"/>
    </row>
    <row r="299" s="435" customFormat="1" ht="16.2" spans="1:5">
      <c r="A299" s="452">
        <v>2030603</v>
      </c>
      <c r="B299" s="453" t="s">
        <v>254</v>
      </c>
      <c r="C299" s="454">
        <v>0</v>
      </c>
      <c r="D299" s="456"/>
      <c r="E299" s="455"/>
    </row>
    <row r="300" s="435" customFormat="1" ht="16.2" spans="1:5">
      <c r="A300" s="452">
        <v>2030604</v>
      </c>
      <c r="B300" s="453" t="s">
        <v>255</v>
      </c>
      <c r="C300" s="454">
        <v>0</v>
      </c>
      <c r="D300" s="456"/>
      <c r="E300" s="455"/>
    </row>
    <row r="301" s="435" customFormat="1" ht="16.2" spans="1:5">
      <c r="A301" s="452">
        <v>2030607</v>
      </c>
      <c r="B301" s="453" t="s">
        <v>256</v>
      </c>
      <c r="C301" s="454">
        <v>56</v>
      </c>
      <c r="D301" s="456">
        <v>50</v>
      </c>
      <c r="E301" s="455">
        <f t="shared" si="2"/>
        <v>-0.11</v>
      </c>
    </row>
    <row r="302" s="435" customFormat="1" ht="16.2" spans="1:5">
      <c r="A302" s="452">
        <v>2030608</v>
      </c>
      <c r="B302" s="453" t="s">
        <v>257</v>
      </c>
      <c r="C302" s="454">
        <v>0</v>
      </c>
      <c r="D302" s="456"/>
      <c r="E302" s="455"/>
    </row>
    <row r="303" s="435" customFormat="1" ht="16.2" spans="1:5">
      <c r="A303" s="452">
        <v>2030699</v>
      </c>
      <c r="B303" s="453" t="s">
        <v>258</v>
      </c>
      <c r="C303" s="454">
        <v>518</v>
      </c>
      <c r="D303" s="456">
        <v>20</v>
      </c>
      <c r="E303" s="455">
        <f t="shared" si="2"/>
        <v>-0.96</v>
      </c>
    </row>
    <row r="304" s="435" customFormat="1" ht="16.2" spans="1:5">
      <c r="A304" s="452">
        <v>20399</v>
      </c>
      <c r="B304" s="453" t="s">
        <v>259</v>
      </c>
      <c r="C304" s="454">
        <v>0</v>
      </c>
      <c r="D304" s="456">
        <v>0</v>
      </c>
      <c r="E304" s="455"/>
    </row>
    <row r="305" s="435" customFormat="1" ht="16.2" spans="1:5">
      <c r="A305" s="452">
        <v>2039999</v>
      </c>
      <c r="B305" s="453" t="s">
        <v>259</v>
      </c>
      <c r="C305" s="454">
        <v>0</v>
      </c>
      <c r="D305" s="456">
        <v>0</v>
      </c>
      <c r="E305" s="455"/>
    </row>
    <row r="306" s="435" customFormat="1" ht="16.2" spans="1:5">
      <c r="A306" s="448">
        <v>204</v>
      </c>
      <c r="B306" s="449" t="s">
        <v>51</v>
      </c>
      <c r="C306" s="450">
        <f>C307+C310+C321+C328+C336+C345+C359+C369+C379+C387+C393</f>
        <v>4331</v>
      </c>
      <c r="D306" s="450">
        <f>D307+D310+D321+D328+D336+D345+D359+D369+D379+D387+D393</f>
        <v>4978</v>
      </c>
      <c r="E306" s="458">
        <f>(D306/C306)-1</f>
        <v>0.15</v>
      </c>
    </row>
    <row r="307" s="435" customFormat="1" ht="16.2" spans="1:5">
      <c r="A307" s="452">
        <v>20401</v>
      </c>
      <c r="B307" s="453" t="s">
        <v>260</v>
      </c>
      <c r="C307" s="454">
        <v>0</v>
      </c>
      <c r="D307" s="456">
        <v>0</v>
      </c>
      <c r="E307" s="455"/>
    </row>
    <row r="308" s="435" customFormat="1" ht="16.2" spans="1:5">
      <c r="A308" s="452">
        <v>2040101</v>
      </c>
      <c r="B308" s="453" t="s">
        <v>260</v>
      </c>
      <c r="C308" s="454">
        <v>0</v>
      </c>
      <c r="D308" s="456">
        <v>0</v>
      </c>
      <c r="E308" s="455"/>
    </row>
    <row r="309" s="435" customFormat="1" ht="16.2" spans="1:5">
      <c r="A309" s="452">
        <v>2040199</v>
      </c>
      <c r="B309" s="453" t="s">
        <v>261</v>
      </c>
      <c r="C309" s="454">
        <v>0</v>
      </c>
      <c r="D309" s="456">
        <v>0</v>
      </c>
      <c r="E309" s="455"/>
    </row>
    <row r="310" s="435" customFormat="1" ht="16.2" spans="1:5">
      <c r="A310" s="452">
        <v>20402</v>
      </c>
      <c r="B310" s="453" t="s">
        <v>262</v>
      </c>
      <c r="C310" s="454">
        <f>SUM(C311:C320)</f>
        <v>3216</v>
      </c>
      <c r="D310" s="454">
        <f>SUM(D311:D320)</f>
        <v>3675</v>
      </c>
      <c r="E310" s="455">
        <f>(D310/C310)-1</f>
        <v>0.14</v>
      </c>
    </row>
    <row r="311" s="435" customFormat="1" ht="16.2" spans="1:5">
      <c r="A311" s="452">
        <v>2040201</v>
      </c>
      <c r="B311" s="453" t="s">
        <v>90</v>
      </c>
      <c r="C311" s="454">
        <v>0</v>
      </c>
      <c r="D311" s="456"/>
      <c r="E311" s="455"/>
    </row>
    <row r="312" s="435" customFormat="1" ht="16.2" spans="1:5">
      <c r="A312" s="452">
        <v>2040202</v>
      </c>
      <c r="B312" s="453" t="s">
        <v>91</v>
      </c>
      <c r="C312" s="454">
        <v>191</v>
      </c>
      <c r="D312" s="456">
        <v>172</v>
      </c>
      <c r="E312" s="455">
        <f>(D312/C312)-1</f>
        <v>-0.1</v>
      </c>
    </row>
    <row r="313" s="435" customFormat="1" ht="16.2" spans="1:5">
      <c r="A313" s="452">
        <v>2040203</v>
      </c>
      <c r="B313" s="453" t="s">
        <v>92</v>
      </c>
      <c r="C313" s="454">
        <v>0</v>
      </c>
      <c r="D313" s="456"/>
      <c r="E313" s="455"/>
    </row>
    <row r="314" s="435" customFormat="1" ht="16.2" spans="1:5">
      <c r="A314" s="452">
        <v>2040219</v>
      </c>
      <c r="B314" s="453" t="s">
        <v>130</v>
      </c>
      <c r="C314" s="454">
        <v>0</v>
      </c>
      <c r="D314" s="456"/>
      <c r="E314" s="455"/>
    </row>
    <row r="315" s="435" customFormat="1" ht="16.2" spans="1:5">
      <c r="A315" s="452">
        <v>2040220</v>
      </c>
      <c r="B315" s="453" t="s">
        <v>263</v>
      </c>
      <c r="C315" s="454">
        <v>0</v>
      </c>
      <c r="D315" s="456"/>
      <c r="E315" s="455"/>
    </row>
    <row r="316" s="435" customFormat="1" ht="16.2" spans="1:5">
      <c r="A316" s="452">
        <v>2040221</v>
      </c>
      <c r="B316" s="453" t="s">
        <v>264</v>
      </c>
      <c r="C316" s="454">
        <v>0</v>
      </c>
      <c r="D316" s="456"/>
      <c r="E316" s="455"/>
    </row>
    <row r="317" s="435" customFormat="1" ht="16.2" spans="1:5">
      <c r="A317" s="452">
        <v>2040222</v>
      </c>
      <c r="B317" s="453" t="s">
        <v>265</v>
      </c>
      <c r="C317" s="454">
        <v>0</v>
      </c>
      <c r="D317" s="456"/>
      <c r="E317" s="455"/>
    </row>
    <row r="318" s="435" customFormat="1" ht="16.2" spans="1:5">
      <c r="A318" s="452">
        <v>2040223</v>
      </c>
      <c r="B318" s="453" t="s">
        <v>266</v>
      </c>
      <c r="C318" s="454">
        <v>0</v>
      </c>
      <c r="D318" s="456"/>
      <c r="E318" s="455"/>
    </row>
    <row r="319" s="435" customFormat="1" ht="16.2" spans="1:5">
      <c r="A319" s="452">
        <v>2040250</v>
      </c>
      <c r="B319" s="453" t="s">
        <v>99</v>
      </c>
      <c r="C319" s="454">
        <v>0</v>
      </c>
      <c r="D319" s="456"/>
      <c r="E319" s="455"/>
    </row>
    <row r="320" s="435" customFormat="1" ht="16.2" spans="1:5">
      <c r="A320" s="452">
        <v>2040299</v>
      </c>
      <c r="B320" s="453" t="s">
        <v>267</v>
      </c>
      <c r="C320" s="454">
        <v>3025</v>
      </c>
      <c r="D320" s="456">
        <v>3503</v>
      </c>
      <c r="E320" s="455">
        <f>(D320/C320)-1</f>
        <v>0.16</v>
      </c>
    </row>
    <row r="321" s="435" customFormat="1" ht="16.2" spans="1:5">
      <c r="A321" s="452">
        <v>20403</v>
      </c>
      <c r="B321" s="453" t="s">
        <v>268</v>
      </c>
      <c r="C321" s="454">
        <v>0</v>
      </c>
      <c r="D321" s="456">
        <v>0</v>
      </c>
      <c r="E321" s="455"/>
    </row>
    <row r="322" s="435" customFormat="1" ht="16.2" spans="1:5">
      <c r="A322" s="452">
        <v>2040301</v>
      </c>
      <c r="B322" s="453" t="s">
        <v>90</v>
      </c>
      <c r="C322" s="454">
        <v>0</v>
      </c>
      <c r="D322" s="456">
        <v>0</v>
      </c>
      <c r="E322" s="455"/>
    </row>
    <row r="323" s="435" customFormat="1" ht="16.2" spans="1:5">
      <c r="A323" s="452">
        <v>2040302</v>
      </c>
      <c r="B323" s="453" t="s">
        <v>91</v>
      </c>
      <c r="C323" s="454">
        <v>0</v>
      </c>
      <c r="D323" s="456">
        <v>0</v>
      </c>
      <c r="E323" s="455"/>
    </row>
    <row r="324" s="435" customFormat="1" ht="16.2" spans="1:5">
      <c r="A324" s="452">
        <v>2040303</v>
      </c>
      <c r="B324" s="453" t="s">
        <v>92</v>
      </c>
      <c r="C324" s="454">
        <v>0</v>
      </c>
      <c r="D324" s="456">
        <v>0</v>
      </c>
      <c r="E324" s="455"/>
    </row>
    <row r="325" s="435" customFormat="1" ht="16.2" spans="1:5">
      <c r="A325" s="452">
        <v>2040304</v>
      </c>
      <c r="B325" s="453" t="s">
        <v>269</v>
      </c>
      <c r="C325" s="454">
        <v>0</v>
      </c>
      <c r="D325" s="456">
        <v>0</v>
      </c>
      <c r="E325" s="455"/>
    </row>
    <row r="326" s="435" customFormat="1" ht="16.2" spans="1:5">
      <c r="A326" s="452">
        <v>2040350</v>
      </c>
      <c r="B326" s="453" t="s">
        <v>99</v>
      </c>
      <c r="C326" s="454">
        <v>0</v>
      </c>
      <c r="D326" s="456">
        <v>0</v>
      </c>
      <c r="E326" s="455"/>
    </row>
    <row r="327" s="435" customFormat="1" ht="16.2" spans="1:5">
      <c r="A327" s="452">
        <v>2040399</v>
      </c>
      <c r="B327" s="453" t="s">
        <v>270</v>
      </c>
      <c r="C327" s="454">
        <v>0</v>
      </c>
      <c r="D327" s="456">
        <v>0</v>
      </c>
      <c r="E327" s="455"/>
    </row>
    <row r="328" s="435" customFormat="1" ht="16.2" spans="1:5">
      <c r="A328" s="452">
        <v>20404</v>
      </c>
      <c r="B328" s="453" t="s">
        <v>271</v>
      </c>
      <c r="C328" s="454">
        <v>0</v>
      </c>
      <c r="D328" s="456">
        <v>0</v>
      </c>
      <c r="E328" s="455"/>
    </row>
    <row r="329" s="435" customFormat="1" ht="16.2" spans="1:5">
      <c r="A329" s="452">
        <v>2040401</v>
      </c>
      <c r="B329" s="453" t="s">
        <v>90</v>
      </c>
      <c r="C329" s="454">
        <v>0</v>
      </c>
      <c r="D329" s="456">
        <v>0</v>
      </c>
      <c r="E329" s="455"/>
    </row>
    <row r="330" s="435" customFormat="1" ht="16.2" spans="1:5">
      <c r="A330" s="452">
        <v>2040402</v>
      </c>
      <c r="B330" s="453" t="s">
        <v>91</v>
      </c>
      <c r="C330" s="454">
        <v>0</v>
      </c>
      <c r="D330" s="456">
        <v>0</v>
      </c>
      <c r="E330" s="455"/>
    </row>
    <row r="331" s="435" customFormat="1" ht="16.2" spans="1:5">
      <c r="A331" s="452">
        <v>2040403</v>
      </c>
      <c r="B331" s="453" t="s">
        <v>92</v>
      </c>
      <c r="C331" s="454">
        <v>0</v>
      </c>
      <c r="D331" s="456">
        <v>0</v>
      </c>
      <c r="E331" s="455"/>
    </row>
    <row r="332" s="435" customFormat="1" ht="16.2" spans="1:5">
      <c r="A332" s="452">
        <v>2040409</v>
      </c>
      <c r="B332" s="453" t="s">
        <v>272</v>
      </c>
      <c r="C332" s="454">
        <v>0</v>
      </c>
      <c r="D332" s="456">
        <v>0</v>
      </c>
      <c r="E332" s="455"/>
    </row>
    <row r="333" s="435" customFormat="1" ht="16.2" spans="1:5">
      <c r="A333" s="452">
        <v>2040410</v>
      </c>
      <c r="B333" s="453" t="s">
        <v>273</v>
      </c>
      <c r="C333" s="454">
        <v>0</v>
      </c>
      <c r="D333" s="456">
        <v>0</v>
      </c>
      <c r="E333" s="455"/>
    </row>
    <row r="334" s="435" customFormat="1" ht="16.2" spans="1:5">
      <c r="A334" s="452">
        <v>2040450</v>
      </c>
      <c r="B334" s="453" t="s">
        <v>99</v>
      </c>
      <c r="C334" s="454">
        <v>0</v>
      </c>
      <c r="D334" s="456">
        <v>0</v>
      </c>
      <c r="E334" s="455"/>
    </row>
    <row r="335" s="435" customFormat="1" ht="16.2" spans="1:5">
      <c r="A335" s="452">
        <v>2040499</v>
      </c>
      <c r="B335" s="453" t="s">
        <v>274</v>
      </c>
      <c r="C335" s="454">
        <v>0</v>
      </c>
      <c r="D335" s="456">
        <v>0</v>
      </c>
      <c r="E335" s="455"/>
    </row>
    <row r="336" s="435" customFormat="1" ht="16.2" spans="1:5">
      <c r="A336" s="452">
        <v>20405</v>
      </c>
      <c r="B336" s="453" t="s">
        <v>275</v>
      </c>
      <c r="C336" s="454">
        <f>SUM(C337:C344)</f>
        <v>100</v>
      </c>
      <c r="D336" s="454">
        <f>SUM(D337:D344)</f>
        <v>85</v>
      </c>
      <c r="E336" s="455">
        <f>(D336/C336)-1</f>
        <v>-0.15</v>
      </c>
    </row>
    <row r="337" s="435" customFormat="1" ht="16.2" spans="1:5">
      <c r="A337" s="452">
        <v>2040501</v>
      </c>
      <c r="B337" s="453" t="s">
        <v>90</v>
      </c>
      <c r="C337" s="454">
        <v>0</v>
      </c>
      <c r="D337" s="456"/>
      <c r="E337" s="455"/>
    </row>
    <row r="338" s="435" customFormat="1" ht="16.2" spans="1:5">
      <c r="A338" s="452">
        <v>2040502</v>
      </c>
      <c r="B338" s="453" t="s">
        <v>91</v>
      </c>
      <c r="C338" s="454">
        <v>0</v>
      </c>
      <c r="D338" s="456"/>
      <c r="E338" s="455"/>
    </row>
    <row r="339" s="435" customFormat="1" ht="16.2" spans="1:5">
      <c r="A339" s="452">
        <v>2040503</v>
      </c>
      <c r="B339" s="453" t="s">
        <v>92</v>
      </c>
      <c r="C339" s="454">
        <v>0</v>
      </c>
      <c r="D339" s="456"/>
      <c r="E339" s="455"/>
    </row>
    <row r="340" s="435" customFormat="1" ht="16.2" spans="1:5">
      <c r="A340" s="452">
        <v>2040504</v>
      </c>
      <c r="B340" s="453" t="s">
        <v>276</v>
      </c>
      <c r="C340" s="454">
        <v>0</v>
      </c>
      <c r="D340" s="456"/>
      <c r="E340" s="455"/>
    </row>
    <row r="341" s="435" customFormat="1" ht="16.2" spans="1:5">
      <c r="A341" s="452">
        <v>2040505</v>
      </c>
      <c r="B341" s="453" t="s">
        <v>277</v>
      </c>
      <c r="C341" s="454">
        <v>0</v>
      </c>
      <c r="D341" s="456"/>
      <c r="E341" s="455"/>
    </row>
    <row r="342" s="435" customFormat="1" ht="16.2" spans="1:5">
      <c r="A342" s="452">
        <v>2040506</v>
      </c>
      <c r="B342" s="453" t="s">
        <v>278</v>
      </c>
      <c r="C342" s="454">
        <v>0</v>
      </c>
      <c r="D342" s="456"/>
      <c r="E342" s="455"/>
    </row>
    <row r="343" s="435" customFormat="1" ht="16.2" spans="1:5">
      <c r="A343" s="452">
        <v>2040550</v>
      </c>
      <c r="B343" s="453" t="s">
        <v>99</v>
      </c>
      <c r="C343" s="454">
        <v>0</v>
      </c>
      <c r="D343" s="456"/>
      <c r="E343" s="455"/>
    </row>
    <row r="344" s="435" customFormat="1" ht="16.2" spans="1:5">
      <c r="A344" s="452">
        <v>2040599</v>
      </c>
      <c r="B344" s="453" t="s">
        <v>279</v>
      </c>
      <c r="C344" s="454">
        <v>100</v>
      </c>
      <c r="D344" s="456">
        <v>85</v>
      </c>
      <c r="E344" s="455">
        <f>(D344/C344)-1</f>
        <v>-0.15</v>
      </c>
    </row>
    <row r="345" s="435" customFormat="1" ht="16.2" spans="1:5">
      <c r="A345" s="452">
        <v>20406</v>
      </c>
      <c r="B345" s="453" t="s">
        <v>280</v>
      </c>
      <c r="C345" s="454">
        <f>SUM(C346:C358)</f>
        <v>1012</v>
      </c>
      <c r="D345" s="454">
        <f>SUM(D346:D358)</f>
        <v>1216</v>
      </c>
      <c r="E345" s="455">
        <f>(D345/C345)-1</f>
        <v>0.2</v>
      </c>
    </row>
    <row r="346" s="435" customFormat="1" ht="16.2" spans="1:5">
      <c r="A346" s="452">
        <v>2040601</v>
      </c>
      <c r="B346" s="453" t="s">
        <v>90</v>
      </c>
      <c r="C346" s="454">
        <v>420</v>
      </c>
      <c r="D346" s="456">
        <v>541</v>
      </c>
      <c r="E346" s="455">
        <f>(D346/C346)-1</f>
        <v>0.29</v>
      </c>
    </row>
    <row r="347" s="435" customFormat="1" ht="16.2" spans="1:5">
      <c r="A347" s="452">
        <v>2040602</v>
      </c>
      <c r="B347" s="453" t="s">
        <v>91</v>
      </c>
      <c r="C347" s="454">
        <v>23</v>
      </c>
      <c r="D347" s="456">
        <v>11</v>
      </c>
      <c r="E347" s="455">
        <f>(D347/C347)-1</f>
        <v>-0.52</v>
      </c>
    </row>
    <row r="348" s="435" customFormat="1" ht="16.2" spans="1:5">
      <c r="A348" s="452">
        <v>2040603</v>
      </c>
      <c r="B348" s="453" t="s">
        <v>92</v>
      </c>
      <c r="C348" s="454">
        <v>0</v>
      </c>
      <c r="D348" s="456"/>
      <c r="E348" s="455"/>
    </row>
    <row r="349" s="435" customFormat="1" ht="16.2" spans="1:5">
      <c r="A349" s="452">
        <v>2040604</v>
      </c>
      <c r="B349" s="453" t="s">
        <v>281</v>
      </c>
      <c r="C349" s="454">
        <v>13</v>
      </c>
      <c r="D349" s="456">
        <v>13</v>
      </c>
      <c r="E349" s="455">
        <f>(D349/C349)-1</f>
        <v>0</v>
      </c>
    </row>
    <row r="350" s="435" customFormat="1" ht="16.2" spans="1:5">
      <c r="A350" s="452">
        <v>2040605</v>
      </c>
      <c r="B350" s="453" t="s">
        <v>282</v>
      </c>
      <c r="C350" s="454">
        <v>25</v>
      </c>
      <c r="D350" s="456">
        <v>16</v>
      </c>
      <c r="E350" s="455">
        <f>(D350/C350)-1</f>
        <v>-0.36</v>
      </c>
    </row>
    <row r="351" s="435" customFormat="1" ht="16.2" spans="1:5">
      <c r="A351" s="452">
        <v>2040606</v>
      </c>
      <c r="B351" s="453" t="s">
        <v>283</v>
      </c>
      <c r="C351" s="454">
        <v>0</v>
      </c>
      <c r="D351" s="456"/>
      <c r="E351" s="455"/>
    </row>
    <row r="352" s="435" customFormat="1" ht="16.2" spans="1:5">
      <c r="A352" s="452">
        <v>2040607</v>
      </c>
      <c r="B352" s="453" t="s">
        <v>284</v>
      </c>
      <c r="C352" s="454">
        <v>25</v>
      </c>
      <c r="D352" s="456">
        <v>25</v>
      </c>
      <c r="E352" s="455">
        <f>(D352/C352)-1</f>
        <v>0</v>
      </c>
    </row>
    <row r="353" s="435" customFormat="1" ht="16.2" spans="1:5">
      <c r="A353" s="452">
        <v>2040608</v>
      </c>
      <c r="B353" s="453" t="s">
        <v>285</v>
      </c>
      <c r="C353" s="454">
        <v>0</v>
      </c>
      <c r="D353" s="456"/>
      <c r="E353" s="455"/>
    </row>
    <row r="354" s="435" customFormat="1" ht="16.2" spans="1:5">
      <c r="A354" s="452">
        <v>2040610</v>
      </c>
      <c r="B354" s="453" t="s">
        <v>286</v>
      </c>
      <c r="C354" s="454">
        <v>0</v>
      </c>
      <c r="D354" s="456"/>
      <c r="E354" s="455"/>
    </row>
    <row r="355" s="435" customFormat="1" ht="16.2" spans="1:5">
      <c r="A355" s="452">
        <v>2040612</v>
      </c>
      <c r="B355" s="453" t="s">
        <v>287</v>
      </c>
      <c r="C355" s="454">
        <v>10</v>
      </c>
      <c r="D355" s="456"/>
      <c r="E355" s="455"/>
    </row>
    <row r="356" s="435" customFormat="1" ht="16.2" spans="1:5">
      <c r="A356" s="452">
        <v>2040613</v>
      </c>
      <c r="B356" s="453" t="s">
        <v>130</v>
      </c>
      <c r="C356" s="454">
        <v>0</v>
      </c>
      <c r="D356" s="456"/>
      <c r="E356" s="455"/>
    </row>
    <row r="357" s="435" customFormat="1" ht="16.2" spans="1:5">
      <c r="A357" s="452">
        <v>2040650</v>
      </c>
      <c r="B357" s="453" t="s">
        <v>99</v>
      </c>
      <c r="C357" s="454">
        <v>45</v>
      </c>
      <c r="D357" s="456">
        <v>33</v>
      </c>
      <c r="E357" s="455">
        <f>(D357/C357)-1</f>
        <v>-0.27</v>
      </c>
    </row>
    <row r="358" s="435" customFormat="1" ht="16.2" spans="1:5">
      <c r="A358" s="452">
        <v>2040699</v>
      </c>
      <c r="B358" s="453" t="s">
        <v>288</v>
      </c>
      <c r="C358" s="454">
        <v>451</v>
      </c>
      <c r="D358" s="456">
        <v>577</v>
      </c>
      <c r="E358" s="455">
        <f>(D358/C358)-1</f>
        <v>0.28</v>
      </c>
    </row>
    <row r="359" s="435" customFormat="1" ht="16.2" spans="1:5">
      <c r="A359" s="452">
        <v>20407</v>
      </c>
      <c r="B359" s="453" t="s">
        <v>289</v>
      </c>
      <c r="C359" s="454">
        <v>0</v>
      </c>
      <c r="D359" s="456">
        <v>0</v>
      </c>
      <c r="E359" s="455"/>
    </row>
    <row r="360" s="435" customFormat="1" ht="16.2" spans="1:5">
      <c r="A360" s="452">
        <v>2040701</v>
      </c>
      <c r="B360" s="453" t="s">
        <v>90</v>
      </c>
      <c r="C360" s="454">
        <v>0</v>
      </c>
      <c r="D360" s="456">
        <v>0</v>
      </c>
      <c r="E360" s="455"/>
    </row>
    <row r="361" s="435" customFormat="1" ht="16.2" spans="1:5">
      <c r="A361" s="452">
        <v>2040702</v>
      </c>
      <c r="B361" s="453" t="s">
        <v>91</v>
      </c>
      <c r="C361" s="454">
        <v>0</v>
      </c>
      <c r="D361" s="456">
        <v>0</v>
      </c>
      <c r="E361" s="455"/>
    </row>
    <row r="362" s="435" customFormat="1" ht="16.2" spans="1:5">
      <c r="A362" s="452">
        <v>2040703</v>
      </c>
      <c r="B362" s="453" t="s">
        <v>92</v>
      </c>
      <c r="C362" s="454">
        <v>0</v>
      </c>
      <c r="D362" s="456">
        <v>0</v>
      </c>
      <c r="E362" s="455"/>
    </row>
    <row r="363" s="435" customFormat="1" ht="16.2" spans="1:5">
      <c r="A363" s="452">
        <v>2040704</v>
      </c>
      <c r="B363" s="453" t="s">
        <v>290</v>
      </c>
      <c r="C363" s="454">
        <v>0</v>
      </c>
      <c r="D363" s="456">
        <v>0</v>
      </c>
      <c r="E363" s="455"/>
    </row>
    <row r="364" s="435" customFormat="1" ht="16.2" spans="1:5">
      <c r="A364" s="452">
        <v>2040705</v>
      </c>
      <c r="B364" s="453" t="s">
        <v>291</v>
      </c>
      <c r="C364" s="454">
        <v>0</v>
      </c>
      <c r="D364" s="456">
        <v>0</v>
      </c>
      <c r="E364" s="455"/>
    </row>
    <row r="365" s="435" customFormat="1" ht="16.2" spans="1:5">
      <c r="A365" s="452">
        <v>2040706</v>
      </c>
      <c r="B365" s="453" t="s">
        <v>292</v>
      </c>
      <c r="C365" s="454">
        <v>0</v>
      </c>
      <c r="D365" s="456">
        <v>0</v>
      </c>
      <c r="E365" s="455"/>
    </row>
    <row r="366" s="435" customFormat="1" ht="16.2" spans="1:5">
      <c r="A366" s="452">
        <v>2040707</v>
      </c>
      <c r="B366" s="453" t="s">
        <v>130</v>
      </c>
      <c r="C366" s="454">
        <v>0</v>
      </c>
      <c r="D366" s="456">
        <v>0</v>
      </c>
      <c r="E366" s="455"/>
    </row>
    <row r="367" s="435" customFormat="1" ht="16.2" spans="1:5">
      <c r="A367" s="452">
        <v>2040750</v>
      </c>
      <c r="B367" s="453" t="s">
        <v>99</v>
      </c>
      <c r="C367" s="454">
        <v>0</v>
      </c>
      <c r="D367" s="456">
        <v>0</v>
      </c>
      <c r="E367" s="455"/>
    </row>
    <row r="368" s="435" customFormat="1" ht="16.2" spans="1:5">
      <c r="A368" s="452">
        <v>2040799</v>
      </c>
      <c r="B368" s="453" t="s">
        <v>293</v>
      </c>
      <c r="C368" s="454">
        <v>0</v>
      </c>
      <c r="D368" s="456">
        <v>0</v>
      </c>
      <c r="E368" s="455"/>
    </row>
    <row r="369" s="435" customFormat="1" ht="16.2" spans="1:5">
      <c r="A369" s="452">
        <v>20408</v>
      </c>
      <c r="B369" s="453" t="s">
        <v>294</v>
      </c>
      <c r="C369" s="454">
        <v>0</v>
      </c>
      <c r="D369" s="456">
        <v>0</v>
      </c>
      <c r="E369" s="455"/>
    </row>
    <row r="370" s="435" customFormat="1" ht="16.2" spans="1:5">
      <c r="A370" s="452">
        <v>2040801</v>
      </c>
      <c r="B370" s="453" t="s">
        <v>90</v>
      </c>
      <c r="C370" s="454">
        <v>0</v>
      </c>
      <c r="D370" s="456">
        <v>0</v>
      </c>
      <c r="E370" s="455"/>
    </row>
    <row r="371" s="435" customFormat="1" ht="16.2" spans="1:5">
      <c r="A371" s="452">
        <v>2040802</v>
      </c>
      <c r="B371" s="453" t="s">
        <v>91</v>
      </c>
      <c r="C371" s="454">
        <v>0</v>
      </c>
      <c r="D371" s="456">
        <v>0</v>
      </c>
      <c r="E371" s="455"/>
    </row>
    <row r="372" s="435" customFormat="1" ht="16.2" spans="1:5">
      <c r="A372" s="452">
        <v>2040803</v>
      </c>
      <c r="B372" s="453" t="s">
        <v>92</v>
      </c>
      <c r="C372" s="454">
        <v>0</v>
      </c>
      <c r="D372" s="456">
        <v>0</v>
      </c>
      <c r="E372" s="455"/>
    </row>
    <row r="373" s="435" customFormat="1" ht="16.2" spans="1:5">
      <c r="A373" s="452">
        <v>2040804</v>
      </c>
      <c r="B373" s="453" t="s">
        <v>295</v>
      </c>
      <c r="C373" s="454">
        <v>0</v>
      </c>
      <c r="D373" s="456">
        <v>0</v>
      </c>
      <c r="E373" s="455"/>
    </row>
    <row r="374" s="435" customFormat="1" ht="16.2" spans="1:5">
      <c r="A374" s="452">
        <v>2040805</v>
      </c>
      <c r="B374" s="453" t="s">
        <v>296</v>
      </c>
      <c r="C374" s="454">
        <v>0</v>
      </c>
      <c r="D374" s="456">
        <v>0</v>
      </c>
      <c r="E374" s="455"/>
    </row>
    <row r="375" s="435" customFormat="1" ht="16.2" spans="1:5">
      <c r="A375" s="452">
        <v>2040806</v>
      </c>
      <c r="B375" s="453" t="s">
        <v>297</v>
      </c>
      <c r="C375" s="454">
        <v>0</v>
      </c>
      <c r="D375" s="456">
        <v>0</v>
      </c>
      <c r="E375" s="455"/>
    </row>
    <row r="376" s="435" customFormat="1" ht="16.2" spans="1:5">
      <c r="A376" s="452">
        <v>2040807</v>
      </c>
      <c r="B376" s="453" t="s">
        <v>130</v>
      </c>
      <c r="C376" s="454">
        <v>0</v>
      </c>
      <c r="D376" s="456">
        <v>0</v>
      </c>
      <c r="E376" s="455"/>
    </row>
    <row r="377" s="435" customFormat="1" ht="16.2" spans="1:5">
      <c r="A377" s="452">
        <v>2040850</v>
      </c>
      <c r="B377" s="453" t="s">
        <v>99</v>
      </c>
      <c r="C377" s="454">
        <v>0</v>
      </c>
      <c r="D377" s="456">
        <v>0</v>
      </c>
      <c r="E377" s="455"/>
    </row>
    <row r="378" s="435" customFormat="1" ht="16.2" spans="1:5">
      <c r="A378" s="452">
        <v>2040899</v>
      </c>
      <c r="B378" s="453" t="s">
        <v>298</v>
      </c>
      <c r="C378" s="454">
        <v>0</v>
      </c>
      <c r="D378" s="456">
        <v>0</v>
      </c>
      <c r="E378" s="455"/>
    </row>
    <row r="379" s="435" customFormat="1" ht="16.2" spans="1:5">
      <c r="A379" s="452">
        <v>20409</v>
      </c>
      <c r="B379" s="453" t="s">
        <v>299</v>
      </c>
      <c r="C379" s="454">
        <v>0</v>
      </c>
      <c r="D379" s="456">
        <v>0</v>
      </c>
      <c r="E379" s="455"/>
    </row>
    <row r="380" s="435" customFormat="1" ht="16.2" spans="1:5">
      <c r="A380" s="452">
        <v>2040901</v>
      </c>
      <c r="B380" s="453" t="s">
        <v>90</v>
      </c>
      <c r="C380" s="454">
        <v>0</v>
      </c>
      <c r="D380" s="456">
        <v>0</v>
      </c>
      <c r="E380" s="455"/>
    </row>
    <row r="381" s="435" customFormat="1" ht="16.2" spans="1:5">
      <c r="A381" s="452">
        <v>2040902</v>
      </c>
      <c r="B381" s="453" t="s">
        <v>91</v>
      </c>
      <c r="C381" s="454">
        <v>0</v>
      </c>
      <c r="D381" s="456">
        <v>0</v>
      </c>
      <c r="E381" s="455"/>
    </row>
    <row r="382" s="435" customFormat="1" ht="16.2" spans="1:5">
      <c r="A382" s="452">
        <v>2040903</v>
      </c>
      <c r="B382" s="453" t="s">
        <v>92</v>
      </c>
      <c r="C382" s="454">
        <v>0</v>
      </c>
      <c r="D382" s="456">
        <v>0</v>
      </c>
      <c r="E382" s="455"/>
    </row>
    <row r="383" s="435" customFormat="1" ht="16.2" spans="1:5">
      <c r="A383" s="452">
        <v>2040904</v>
      </c>
      <c r="B383" s="453" t="s">
        <v>300</v>
      </c>
      <c r="C383" s="454">
        <v>0</v>
      </c>
      <c r="D383" s="456">
        <v>0</v>
      </c>
      <c r="E383" s="455"/>
    </row>
    <row r="384" s="435" customFormat="1" ht="16.2" spans="1:5">
      <c r="A384" s="452">
        <v>2040905</v>
      </c>
      <c r="B384" s="453" t="s">
        <v>301</v>
      </c>
      <c r="C384" s="454">
        <v>0</v>
      </c>
      <c r="D384" s="456">
        <v>0</v>
      </c>
      <c r="E384" s="455"/>
    </row>
    <row r="385" s="435" customFormat="1" ht="16.2" spans="1:5">
      <c r="A385" s="452">
        <v>2040950</v>
      </c>
      <c r="B385" s="453" t="s">
        <v>99</v>
      </c>
      <c r="C385" s="454">
        <v>0</v>
      </c>
      <c r="D385" s="456">
        <v>0</v>
      </c>
      <c r="E385" s="455"/>
    </row>
    <row r="386" s="435" customFormat="1" ht="16.2" spans="1:5">
      <c r="A386" s="452">
        <v>2040999</v>
      </c>
      <c r="B386" s="453" t="s">
        <v>302</v>
      </c>
      <c r="C386" s="454">
        <v>0</v>
      </c>
      <c r="D386" s="456">
        <v>0</v>
      </c>
      <c r="E386" s="455"/>
    </row>
    <row r="387" s="435" customFormat="1" ht="16.2" spans="1:5">
      <c r="A387" s="452">
        <v>20410</v>
      </c>
      <c r="B387" s="453" t="s">
        <v>303</v>
      </c>
      <c r="C387" s="454">
        <v>0</v>
      </c>
      <c r="D387" s="456">
        <v>0</v>
      </c>
      <c r="E387" s="455"/>
    </row>
    <row r="388" s="435" customFormat="1" ht="16.2" spans="1:5">
      <c r="A388" s="452">
        <v>2041001</v>
      </c>
      <c r="B388" s="453" t="s">
        <v>90</v>
      </c>
      <c r="C388" s="454">
        <v>0</v>
      </c>
      <c r="D388" s="456">
        <v>0</v>
      </c>
      <c r="E388" s="455"/>
    </row>
    <row r="389" s="435" customFormat="1" ht="16.2" spans="1:5">
      <c r="A389" s="452">
        <v>2041002</v>
      </c>
      <c r="B389" s="453" t="s">
        <v>91</v>
      </c>
      <c r="C389" s="454">
        <v>0</v>
      </c>
      <c r="D389" s="456">
        <v>0</v>
      </c>
      <c r="E389" s="455"/>
    </row>
    <row r="390" s="435" customFormat="1" ht="16.2" spans="1:5">
      <c r="A390" s="452">
        <v>2041006</v>
      </c>
      <c r="B390" s="453" t="s">
        <v>130</v>
      </c>
      <c r="C390" s="454">
        <v>0</v>
      </c>
      <c r="D390" s="456">
        <v>0</v>
      </c>
      <c r="E390" s="455"/>
    </row>
    <row r="391" s="435" customFormat="1" ht="16.2" spans="1:5">
      <c r="A391" s="452">
        <v>2041007</v>
      </c>
      <c r="B391" s="453" t="s">
        <v>304</v>
      </c>
      <c r="C391" s="454">
        <v>0</v>
      </c>
      <c r="D391" s="456">
        <v>0</v>
      </c>
      <c r="E391" s="455"/>
    </row>
    <row r="392" s="435" customFormat="1" ht="16.2" spans="1:5">
      <c r="A392" s="452">
        <v>2041099</v>
      </c>
      <c r="B392" s="453" t="s">
        <v>305</v>
      </c>
      <c r="C392" s="454">
        <v>0</v>
      </c>
      <c r="D392" s="456">
        <v>0</v>
      </c>
      <c r="E392" s="455"/>
    </row>
    <row r="393" s="435" customFormat="1" ht="16.2" spans="1:5">
      <c r="A393" s="452">
        <v>20499</v>
      </c>
      <c r="B393" s="453" t="s">
        <v>306</v>
      </c>
      <c r="C393" s="454">
        <f>SUM(C394:C395)</f>
        <v>3</v>
      </c>
      <c r="D393" s="454">
        <f>SUM(D394:D395)</f>
        <v>2</v>
      </c>
      <c r="E393" s="455">
        <f>(D393/C393)-1</f>
        <v>-0.33</v>
      </c>
    </row>
    <row r="394" s="435" customFormat="1" ht="16.2" spans="1:5">
      <c r="A394" s="452">
        <v>2049902</v>
      </c>
      <c r="B394" s="453" t="s">
        <v>307</v>
      </c>
      <c r="C394" s="454">
        <v>0</v>
      </c>
      <c r="D394" s="456">
        <v>0</v>
      </c>
      <c r="E394" s="455"/>
    </row>
    <row r="395" s="435" customFormat="1" ht="16.2" spans="1:5">
      <c r="A395" s="452">
        <v>2049999</v>
      </c>
      <c r="B395" s="453" t="s">
        <v>306</v>
      </c>
      <c r="C395" s="454">
        <v>3</v>
      </c>
      <c r="D395" s="456">
        <v>2</v>
      </c>
      <c r="E395" s="455">
        <f>(D395/C395)-1</f>
        <v>-0.33</v>
      </c>
    </row>
    <row r="396" s="435" customFormat="1" ht="16.2" spans="1:5">
      <c r="A396" s="448">
        <v>205</v>
      </c>
      <c r="B396" s="449" t="s">
        <v>52</v>
      </c>
      <c r="C396" s="450">
        <f>C397+C402+C409+C415+C421+C425+C429+C433+C439+C446</f>
        <v>35751</v>
      </c>
      <c r="D396" s="450">
        <f>D397+D402+D409+D415+D421+D425+D429+D433+D439+D446</f>
        <v>38223</v>
      </c>
      <c r="E396" s="458">
        <f>(D396/C396)-1</f>
        <v>0.07</v>
      </c>
    </row>
    <row r="397" s="435" customFormat="1" ht="16.2" spans="1:5">
      <c r="A397" s="452">
        <v>20501</v>
      </c>
      <c r="B397" s="453" t="s">
        <v>308</v>
      </c>
      <c r="C397" s="454">
        <f>SUM(C398:C401)</f>
        <v>624</v>
      </c>
      <c r="D397" s="454">
        <f>SUM(D398:D401)</f>
        <v>699</v>
      </c>
      <c r="E397" s="455">
        <f>(D397/C397)-1</f>
        <v>0.12</v>
      </c>
    </row>
    <row r="398" s="435" customFormat="1" ht="16.2" spans="1:5">
      <c r="A398" s="452">
        <v>2050101</v>
      </c>
      <c r="B398" s="453" t="s">
        <v>90</v>
      </c>
      <c r="C398" s="454">
        <v>624</v>
      </c>
      <c r="D398" s="456">
        <v>699</v>
      </c>
      <c r="E398" s="455">
        <f t="shared" ref="E398:E408" si="3">(D398/C398)-1</f>
        <v>0.12</v>
      </c>
    </row>
    <row r="399" s="435" customFormat="1" ht="16.2" spans="1:5">
      <c r="A399" s="452">
        <v>2050102</v>
      </c>
      <c r="B399" s="453" t="s">
        <v>91</v>
      </c>
      <c r="C399" s="454">
        <v>0</v>
      </c>
      <c r="D399" s="456"/>
      <c r="E399" s="455"/>
    </row>
    <row r="400" s="435" customFormat="1" ht="16.2" spans="1:5">
      <c r="A400" s="452">
        <v>2050103</v>
      </c>
      <c r="B400" s="453" t="s">
        <v>92</v>
      </c>
      <c r="C400" s="454">
        <v>0</v>
      </c>
      <c r="D400" s="456"/>
      <c r="E400" s="455"/>
    </row>
    <row r="401" s="435" customFormat="1" ht="16.2" spans="1:5">
      <c r="A401" s="452">
        <v>2050199</v>
      </c>
      <c r="B401" s="453" t="s">
        <v>309</v>
      </c>
      <c r="C401" s="454">
        <v>0</v>
      </c>
      <c r="D401" s="456"/>
      <c r="E401" s="455"/>
    </row>
    <row r="402" s="435" customFormat="1" ht="16.2" spans="1:5">
      <c r="A402" s="452">
        <v>20502</v>
      </c>
      <c r="B402" s="453" t="s">
        <v>310</v>
      </c>
      <c r="C402" s="454">
        <f>SUM(C403:C408)</f>
        <v>33794</v>
      </c>
      <c r="D402" s="454">
        <f>SUM(D403:D408)</f>
        <v>35782</v>
      </c>
      <c r="E402" s="455">
        <f t="shared" si="3"/>
        <v>0.06</v>
      </c>
    </row>
    <row r="403" s="435" customFormat="1" ht="16.2" spans="1:5">
      <c r="A403" s="452">
        <v>2050201</v>
      </c>
      <c r="B403" s="453" t="s">
        <v>311</v>
      </c>
      <c r="C403" s="454">
        <v>2880</v>
      </c>
      <c r="D403" s="456">
        <v>4554</v>
      </c>
      <c r="E403" s="455">
        <f t="shared" si="3"/>
        <v>0.58</v>
      </c>
    </row>
    <row r="404" s="435" customFormat="1" ht="16.2" spans="1:5">
      <c r="A404" s="452">
        <v>2050202</v>
      </c>
      <c r="B404" s="453" t="s">
        <v>312</v>
      </c>
      <c r="C404" s="454">
        <v>26773</v>
      </c>
      <c r="D404" s="456">
        <v>27624</v>
      </c>
      <c r="E404" s="455">
        <f t="shared" si="3"/>
        <v>0.03</v>
      </c>
    </row>
    <row r="405" s="435" customFormat="1" ht="16.2" spans="1:5">
      <c r="A405" s="452">
        <v>2050203</v>
      </c>
      <c r="B405" s="453" t="s">
        <v>313</v>
      </c>
      <c r="C405" s="454">
        <v>40</v>
      </c>
      <c r="D405" s="456">
        <v>38</v>
      </c>
      <c r="E405" s="455">
        <f t="shared" si="3"/>
        <v>-0.05</v>
      </c>
    </row>
    <row r="406" s="435" customFormat="1" ht="16.2" spans="1:5">
      <c r="A406" s="452">
        <v>2050204</v>
      </c>
      <c r="B406" s="453" t="s">
        <v>314</v>
      </c>
      <c r="C406" s="454">
        <v>0</v>
      </c>
      <c r="D406" s="456"/>
      <c r="E406" s="455"/>
    </row>
    <row r="407" s="435" customFormat="1" ht="16.2" spans="1:5">
      <c r="A407" s="452">
        <v>2050205</v>
      </c>
      <c r="B407" s="453" t="s">
        <v>315</v>
      </c>
      <c r="C407" s="454">
        <v>0</v>
      </c>
      <c r="D407" s="456"/>
      <c r="E407" s="455"/>
    </row>
    <row r="408" s="435" customFormat="1" ht="16.2" spans="1:5">
      <c r="A408" s="452">
        <v>2050299</v>
      </c>
      <c r="B408" s="453" t="s">
        <v>316</v>
      </c>
      <c r="C408" s="454">
        <v>4101</v>
      </c>
      <c r="D408" s="456">
        <v>3566</v>
      </c>
      <c r="E408" s="455">
        <f t="shared" si="3"/>
        <v>-0.13</v>
      </c>
    </row>
    <row r="409" s="435" customFormat="1" ht="16.2" spans="1:5">
      <c r="A409" s="452">
        <v>20503</v>
      </c>
      <c r="B409" s="453" t="s">
        <v>317</v>
      </c>
      <c r="C409" s="454">
        <v>0</v>
      </c>
      <c r="D409" s="456">
        <v>0</v>
      </c>
      <c r="E409" s="455"/>
    </row>
    <row r="410" s="435" customFormat="1" ht="16.2" spans="1:5">
      <c r="A410" s="452">
        <v>2050301</v>
      </c>
      <c r="B410" s="453" t="s">
        <v>318</v>
      </c>
      <c r="C410" s="454">
        <v>0</v>
      </c>
      <c r="D410" s="456">
        <v>0</v>
      </c>
      <c r="E410" s="455"/>
    </row>
    <row r="411" s="435" customFormat="1" ht="16.2" spans="1:5">
      <c r="A411" s="452">
        <v>2050302</v>
      </c>
      <c r="B411" s="453" t="s">
        <v>319</v>
      </c>
      <c r="C411" s="454">
        <v>0</v>
      </c>
      <c r="D411" s="456">
        <v>0</v>
      </c>
      <c r="E411" s="455"/>
    </row>
    <row r="412" s="435" customFormat="1" ht="16.2" spans="1:5">
      <c r="A412" s="452">
        <v>2050303</v>
      </c>
      <c r="B412" s="453" t="s">
        <v>320</v>
      </c>
      <c r="C412" s="454">
        <v>0</v>
      </c>
      <c r="D412" s="456">
        <v>0</v>
      </c>
      <c r="E412" s="455"/>
    </row>
    <row r="413" s="435" customFormat="1" ht="16.2" spans="1:5">
      <c r="A413" s="452">
        <v>2050305</v>
      </c>
      <c r="B413" s="453" t="s">
        <v>321</v>
      </c>
      <c r="C413" s="454">
        <v>0</v>
      </c>
      <c r="D413" s="456">
        <v>0</v>
      </c>
      <c r="E413" s="455"/>
    </row>
    <row r="414" s="435" customFormat="1" ht="16.2" spans="1:5">
      <c r="A414" s="452">
        <v>2050399</v>
      </c>
      <c r="B414" s="453" t="s">
        <v>322</v>
      </c>
      <c r="C414" s="454">
        <v>0</v>
      </c>
      <c r="D414" s="456">
        <v>0</v>
      </c>
      <c r="E414" s="455"/>
    </row>
    <row r="415" s="435" customFormat="1" ht="16.2" spans="1:5">
      <c r="A415" s="452">
        <v>20504</v>
      </c>
      <c r="B415" s="453" t="s">
        <v>323</v>
      </c>
      <c r="C415" s="454">
        <v>0</v>
      </c>
      <c r="D415" s="456">
        <v>0</v>
      </c>
      <c r="E415" s="455"/>
    </row>
    <row r="416" s="435" customFormat="1" ht="16.2" spans="1:5">
      <c r="A416" s="452">
        <v>2050401</v>
      </c>
      <c r="B416" s="453" t="s">
        <v>324</v>
      </c>
      <c r="C416" s="454">
        <v>0</v>
      </c>
      <c r="D416" s="456">
        <v>0</v>
      </c>
      <c r="E416" s="455"/>
    </row>
    <row r="417" s="435" customFormat="1" ht="16.2" spans="1:5">
      <c r="A417" s="452">
        <v>2050402</v>
      </c>
      <c r="B417" s="453" t="s">
        <v>325</v>
      </c>
      <c r="C417" s="454">
        <v>0</v>
      </c>
      <c r="D417" s="456">
        <v>0</v>
      </c>
      <c r="E417" s="455"/>
    </row>
    <row r="418" s="435" customFormat="1" ht="16.2" spans="1:5">
      <c r="A418" s="452">
        <v>2050403</v>
      </c>
      <c r="B418" s="453" t="s">
        <v>326</v>
      </c>
      <c r="C418" s="454">
        <v>0</v>
      </c>
      <c r="D418" s="456">
        <v>0</v>
      </c>
      <c r="E418" s="455"/>
    </row>
    <row r="419" s="435" customFormat="1" ht="16.2" spans="1:5">
      <c r="A419" s="452">
        <v>2050404</v>
      </c>
      <c r="B419" s="453" t="s">
        <v>327</v>
      </c>
      <c r="C419" s="454">
        <v>0</v>
      </c>
      <c r="D419" s="456">
        <v>0</v>
      </c>
      <c r="E419" s="455"/>
    </row>
    <row r="420" s="435" customFormat="1" ht="16.2" spans="1:5">
      <c r="A420" s="452">
        <v>2050499</v>
      </c>
      <c r="B420" s="453" t="s">
        <v>328</v>
      </c>
      <c r="C420" s="454">
        <v>0</v>
      </c>
      <c r="D420" s="456">
        <v>0</v>
      </c>
      <c r="E420" s="455"/>
    </row>
    <row r="421" s="435" customFormat="1" ht="16.2" spans="1:5">
      <c r="A421" s="452">
        <v>20505</v>
      </c>
      <c r="B421" s="453" t="s">
        <v>329</v>
      </c>
      <c r="C421" s="454">
        <v>0</v>
      </c>
      <c r="D421" s="456">
        <v>0</v>
      </c>
      <c r="E421" s="455"/>
    </row>
    <row r="422" s="435" customFormat="1" ht="16.2" spans="1:5">
      <c r="A422" s="452">
        <v>2050501</v>
      </c>
      <c r="B422" s="453" t="s">
        <v>330</v>
      </c>
      <c r="C422" s="454">
        <v>0</v>
      </c>
      <c r="D422" s="456">
        <v>0</v>
      </c>
      <c r="E422" s="455"/>
    </row>
    <row r="423" s="435" customFormat="1" ht="16.2" spans="1:5">
      <c r="A423" s="452">
        <v>2050502</v>
      </c>
      <c r="B423" s="453" t="s">
        <v>331</v>
      </c>
      <c r="C423" s="454">
        <v>0</v>
      </c>
      <c r="D423" s="456">
        <v>0</v>
      </c>
      <c r="E423" s="455"/>
    </row>
    <row r="424" s="435" customFormat="1" ht="16.2" spans="1:5">
      <c r="A424" s="452">
        <v>2050599</v>
      </c>
      <c r="B424" s="453" t="s">
        <v>332</v>
      </c>
      <c r="C424" s="454">
        <v>0</v>
      </c>
      <c r="D424" s="456">
        <v>0</v>
      </c>
      <c r="E424" s="455"/>
    </row>
    <row r="425" s="435" customFormat="1" ht="16.2" spans="1:5">
      <c r="A425" s="452">
        <v>20506</v>
      </c>
      <c r="B425" s="453" t="s">
        <v>333</v>
      </c>
      <c r="C425" s="454">
        <v>0</v>
      </c>
      <c r="D425" s="456">
        <v>0</v>
      </c>
      <c r="E425" s="455"/>
    </row>
    <row r="426" s="435" customFormat="1" ht="16.2" spans="1:5">
      <c r="A426" s="452">
        <v>2050601</v>
      </c>
      <c r="B426" s="453" t="s">
        <v>334</v>
      </c>
      <c r="C426" s="454">
        <v>0</v>
      </c>
      <c r="D426" s="456">
        <v>0</v>
      </c>
      <c r="E426" s="455"/>
    </row>
    <row r="427" s="435" customFormat="1" ht="16.2" spans="1:5">
      <c r="A427" s="452">
        <v>2050602</v>
      </c>
      <c r="B427" s="453" t="s">
        <v>335</v>
      </c>
      <c r="C427" s="454">
        <v>0</v>
      </c>
      <c r="D427" s="456">
        <v>0</v>
      </c>
      <c r="E427" s="455"/>
    </row>
    <row r="428" s="435" customFormat="1" ht="16.2" spans="1:5">
      <c r="A428" s="452">
        <v>2050699</v>
      </c>
      <c r="B428" s="453" t="s">
        <v>336</v>
      </c>
      <c r="C428" s="454">
        <v>0</v>
      </c>
      <c r="D428" s="456">
        <v>0</v>
      </c>
      <c r="E428" s="455"/>
    </row>
    <row r="429" s="435" customFormat="1" ht="16.2" spans="1:5">
      <c r="A429" s="452">
        <v>20507</v>
      </c>
      <c r="B429" s="453" t="s">
        <v>337</v>
      </c>
      <c r="C429" s="454">
        <f>SUM(C430:C432)</f>
        <v>13</v>
      </c>
      <c r="D429" s="454">
        <f>SUM(D430:D432)</f>
        <v>28</v>
      </c>
      <c r="E429" s="455">
        <f>(D429/C429)-1</f>
        <v>1.15</v>
      </c>
    </row>
    <row r="430" s="435" customFormat="1" ht="16.2" spans="1:5">
      <c r="A430" s="452">
        <v>2050701</v>
      </c>
      <c r="B430" s="453" t="s">
        <v>338</v>
      </c>
      <c r="C430" s="454">
        <v>0</v>
      </c>
      <c r="D430" s="456">
        <v>0</v>
      </c>
      <c r="E430" s="455"/>
    </row>
    <row r="431" s="435" customFormat="1" ht="16.2" spans="1:5">
      <c r="A431" s="452">
        <v>2050702</v>
      </c>
      <c r="B431" s="453" t="s">
        <v>339</v>
      </c>
      <c r="C431" s="454">
        <v>0</v>
      </c>
      <c r="D431" s="456">
        <v>0</v>
      </c>
      <c r="E431" s="455"/>
    </row>
    <row r="432" s="435" customFormat="1" ht="16.2" spans="1:5">
      <c r="A432" s="452">
        <v>2050799</v>
      </c>
      <c r="B432" s="453" t="s">
        <v>340</v>
      </c>
      <c r="C432" s="454">
        <v>13</v>
      </c>
      <c r="D432" s="456">
        <v>28</v>
      </c>
      <c r="E432" s="455">
        <f>(D432/C432)-1</f>
        <v>1.15</v>
      </c>
    </row>
    <row r="433" s="435" customFormat="1" ht="16.2" spans="1:5">
      <c r="A433" s="452">
        <v>20508</v>
      </c>
      <c r="B433" s="453" t="s">
        <v>341</v>
      </c>
      <c r="C433" s="454">
        <f>SUM(C434:C438)</f>
        <v>284</v>
      </c>
      <c r="D433" s="454">
        <f>SUM(D434:D438)</f>
        <v>192</v>
      </c>
      <c r="E433" s="455">
        <f>(D433/C433)-1</f>
        <v>-0.32</v>
      </c>
    </row>
    <row r="434" s="435" customFormat="1" ht="16.2" spans="1:5">
      <c r="A434" s="452">
        <v>2050801</v>
      </c>
      <c r="B434" s="453" t="s">
        <v>342</v>
      </c>
      <c r="C434" s="454">
        <v>0</v>
      </c>
      <c r="D434" s="456"/>
      <c r="E434" s="455"/>
    </row>
    <row r="435" s="435" customFormat="1" ht="16.2" spans="1:5">
      <c r="A435" s="452">
        <v>2050802</v>
      </c>
      <c r="B435" s="453" t="s">
        <v>343</v>
      </c>
      <c r="C435" s="454">
        <v>250</v>
      </c>
      <c r="D435" s="456">
        <v>158</v>
      </c>
      <c r="E435" s="455">
        <f>(D435/C435)-1</f>
        <v>-0.37</v>
      </c>
    </row>
    <row r="436" s="435" customFormat="1" ht="16.2" spans="1:5">
      <c r="A436" s="452">
        <v>2050803</v>
      </c>
      <c r="B436" s="453" t="s">
        <v>344</v>
      </c>
      <c r="C436" s="454">
        <v>34</v>
      </c>
      <c r="D436" s="456">
        <v>34</v>
      </c>
      <c r="E436" s="455">
        <f>(D436/C436)-1</f>
        <v>0</v>
      </c>
    </row>
    <row r="437" s="435" customFormat="1" ht="16.2" spans="1:5">
      <c r="A437" s="452">
        <v>2050804</v>
      </c>
      <c r="B437" s="453" t="s">
        <v>345</v>
      </c>
      <c r="C437" s="454">
        <v>0</v>
      </c>
      <c r="D437" s="456"/>
      <c r="E437" s="455"/>
    </row>
    <row r="438" s="435" customFormat="1" ht="16.2" spans="1:5">
      <c r="A438" s="452">
        <v>2050899</v>
      </c>
      <c r="B438" s="453" t="s">
        <v>346</v>
      </c>
      <c r="C438" s="454">
        <v>0</v>
      </c>
      <c r="D438" s="456"/>
      <c r="E438" s="455"/>
    </row>
    <row r="439" s="435" customFormat="1" ht="16.2" spans="1:5">
      <c r="A439" s="452">
        <v>20509</v>
      </c>
      <c r="B439" s="453" t="s">
        <v>347</v>
      </c>
      <c r="C439" s="454">
        <f>SUM(C440:C445)</f>
        <v>1010</v>
      </c>
      <c r="D439" s="454">
        <f>SUM(D440:D445)</f>
        <v>1522</v>
      </c>
      <c r="E439" s="455">
        <f>(D439/C439)-1</f>
        <v>0.51</v>
      </c>
    </row>
    <row r="440" s="435" customFormat="1" ht="16.2" spans="1:5">
      <c r="A440" s="452">
        <v>2050901</v>
      </c>
      <c r="B440" s="453" t="s">
        <v>348</v>
      </c>
      <c r="C440" s="454">
        <v>0</v>
      </c>
      <c r="D440" s="456">
        <v>0</v>
      </c>
      <c r="E440" s="455"/>
    </row>
    <row r="441" s="435" customFormat="1" ht="16.2" spans="1:5">
      <c r="A441" s="452">
        <v>2050902</v>
      </c>
      <c r="B441" s="453" t="s">
        <v>349</v>
      </c>
      <c r="C441" s="454">
        <v>0</v>
      </c>
      <c r="D441" s="456">
        <v>0</v>
      </c>
      <c r="E441" s="455"/>
    </row>
    <row r="442" s="435" customFormat="1" ht="16.2" spans="1:5">
      <c r="A442" s="452">
        <v>2050903</v>
      </c>
      <c r="B442" s="453" t="s">
        <v>350</v>
      </c>
      <c r="C442" s="454">
        <v>0</v>
      </c>
      <c r="D442" s="456">
        <v>0</v>
      </c>
      <c r="E442" s="455"/>
    </row>
    <row r="443" s="435" customFormat="1" ht="16.2" spans="1:5">
      <c r="A443" s="452">
        <v>2050904</v>
      </c>
      <c r="B443" s="453" t="s">
        <v>351</v>
      </c>
      <c r="C443" s="454">
        <v>0</v>
      </c>
      <c r="D443" s="456">
        <v>0</v>
      </c>
      <c r="E443" s="455"/>
    </row>
    <row r="444" s="435" customFormat="1" ht="16.2" spans="1:5">
      <c r="A444" s="452">
        <v>2050905</v>
      </c>
      <c r="B444" s="453" t="s">
        <v>352</v>
      </c>
      <c r="C444" s="454">
        <v>0</v>
      </c>
      <c r="D444" s="456">
        <v>0</v>
      </c>
      <c r="E444" s="455"/>
    </row>
    <row r="445" s="435" customFormat="1" ht="16.2" spans="1:5">
      <c r="A445" s="452">
        <v>2050999</v>
      </c>
      <c r="B445" s="453" t="s">
        <v>353</v>
      </c>
      <c r="C445" s="454">
        <v>1010</v>
      </c>
      <c r="D445" s="456">
        <v>1522</v>
      </c>
      <c r="E445" s="455">
        <f>(D445/C445)-1</f>
        <v>0.51</v>
      </c>
    </row>
    <row r="446" s="435" customFormat="1" ht="16.2" spans="1:5">
      <c r="A446" s="452">
        <v>20599</v>
      </c>
      <c r="B446" s="453" t="s">
        <v>354</v>
      </c>
      <c r="C446" s="454">
        <f>SUM(C447)</f>
        <v>26</v>
      </c>
      <c r="D446" s="454">
        <f>SUM(D447)</f>
        <v>0</v>
      </c>
      <c r="E446" s="455"/>
    </row>
    <row r="447" s="435" customFormat="1" ht="16.2" spans="1:5">
      <c r="A447" s="452">
        <v>2059999</v>
      </c>
      <c r="B447" s="453" t="s">
        <v>354</v>
      </c>
      <c r="C447" s="454">
        <v>26</v>
      </c>
      <c r="D447" s="456"/>
      <c r="E447" s="455"/>
    </row>
    <row r="448" s="435" customFormat="1" ht="16.2" spans="1:5">
      <c r="A448" s="448">
        <v>206</v>
      </c>
      <c r="B448" s="449" t="s">
        <v>53</v>
      </c>
      <c r="C448" s="450">
        <f>C449+C454+C463+C469+C474+C479+C484+C491+C495+C499</f>
        <v>666</v>
      </c>
      <c r="D448" s="450">
        <f>D449+D454+D463+D469+D474+D479+D484+D491+D495+D499</f>
        <v>836</v>
      </c>
      <c r="E448" s="458">
        <f>(D448/C448)-1</f>
        <v>0.26</v>
      </c>
    </row>
    <row r="449" s="435" customFormat="1" ht="16.2" spans="1:5">
      <c r="A449" s="452">
        <v>20601</v>
      </c>
      <c r="B449" s="453" t="s">
        <v>355</v>
      </c>
      <c r="C449" s="454">
        <v>0</v>
      </c>
      <c r="D449" s="456">
        <v>0</v>
      </c>
      <c r="E449" s="455"/>
    </row>
    <row r="450" s="435" customFormat="1" ht="16.2" spans="1:5">
      <c r="A450" s="452">
        <v>2060101</v>
      </c>
      <c r="B450" s="453" t="s">
        <v>90</v>
      </c>
      <c r="C450" s="454">
        <v>0</v>
      </c>
      <c r="D450" s="456">
        <v>0</v>
      </c>
      <c r="E450" s="455"/>
    </row>
    <row r="451" s="435" customFormat="1" ht="16.2" spans="1:5">
      <c r="A451" s="452">
        <v>2060102</v>
      </c>
      <c r="B451" s="453" t="s">
        <v>91</v>
      </c>
      <c r="C451" s="454">
        <v>0</v>
      </c>
      <c r="D451" s="456">
        <v>0</v>
      </c>
      <c r="E451" s="455"/>
    </row>
    <row r="452" s="435" customFormat="1" ht="16.2" spans="1:5">
      <c r="A452" s="452">
        <v>2060103</v>
      </c>
      <c r="B452" s="453" t="s">
        <v>92</v>
      </c>
      <c r="C452" s="454">
        <v>0</v>
      </c>
      <c r="D452" s="456">
        <v>0</v>
      </c>
      <c r="E452" s="455"/>
    </row>
    <row r="453" s="435" customFormat="1" ht="16.2" spans="1:5">
      <c r="A453" s="452">
        <v>2060199</v>
      </c>
      <c r="B453" s="453" t="s">
        <v>356</v>
      </c>
      <c r="C453" s="454">
        <v>0</v>
      </c>
      <c r="D453" s="456">
        <v>0</v>
      </c>
      <c r="E453" s="455"/>
    </row>
    <row r="454" s="435" customFormat="1" ht="16.2" spans="1:5">
      <c r="A454" s="452">
        <v>20602</v>
      </c>
      <c r="B454" s="453" t="s">
        <v>357</v>
      </c>
      <c r="C454" s="454">
        <v>0</v>
      </c>
      <c r="D454" s="456">
        <v>0</v>
      </c>
      <c r="E454" s="455"/>
    </row>
    <row r="455" s="435" customFormat="1" ht="16.2" spans="1:5">
      <c r="A455" s="452">
        <v>2060201</v>
      </c>
      <c r="B455" s="453" t="s">
        <v>358</v>
      </c>
      <c r="C455" s="454">
        <v>0</v>
      </c>
      <c r="D455" s="456">
        <v>0</v>
      </c>
      <c r="E455" s="455"/>
    </row>
    <row r="456" s="435" customFormat="1" ht="16.2" spans="1:5">
      <c r="A456" s="452">
        <v>2060203</v>
      </c>
      <c r="B456" s="453" t="s">
        <v>359</v>
      </c>
      <c r="C456" s="454">
        <v>0</v>
      </c>
      <c r="D456" s="456">
        <v>0</v>
      </c>
      <c r="E456" s="455"/>
    </row>
    <row r="457" s="435" customFormat="1" ht="16.2" spans="1:5">
      <c r="A457" s="452">
        <v>2060204</v>
      </c>
      <c r="B457" s="453" t="s">
        <v>360</v>
      </c>
      <c r="C457" s="454">
        <v>0</v>
      </c>
      <c r="D457" s="456">
        <v>0</v>
      </c>
      <c r="E457" s="455"/>
    </row>
    <row r="458" s="435" customFormat="1" ht="16.2" spans="1:5">
      <c r="A458" s="452">
        <v>2060205</v>
      </c>
      <c r="B458" s="453" t="s">
        <v>361</v>
      </c>
      <c r="C458" s="454">
        <v>0</v>
      </c>
      <c r="D458" s="456">
        <v>0</v>
      </c>
      <c r="E458" s="455"/>
    </row>
    <row r="459" s="435" customFormat="1" ht="16.2" spans="1:5">
      <c r="A459" s="452">
        <v>2060206</v>
      </c>
      <c r="B459" s="453" t="s">
        <v>362</v>
      </c>
      <c r="C459" s="454">
        <v>0</v>
      </c>
      <c r="D459" s="456">
        <v>0</v>
      </c>
      <c r="E459" s="455"/>
    </row>
    <row r="460" s="435" customFormat="1" ht="16.2" spans="1:5">
      <c r="A460" s="452">
        <v>2060207</v>
      </c>
      <c r="B460" s="453" t="s">
        <v>363</v>
      </c>
      <c r="C460" s="454">
        <v>0</v>
      </c>
      <c r="D460" s="456">
        <v>0</v>
      </c>
      <c r="E460" s="455"/>
    </row>
    <row r="461" s="435" customFormat="1" ht="16.2" spans="1:5">
      <c r="A461" s="452">
        <v>2060208</v>
      </c>
      <c r="B461" s="453" t="s">
        <v>364</v>
      </c>
      <c r="C461" s="454">
        <v>0</v>
      </c>
      <c r="D461" s="456">
        <v>0</v>
      </c>
      <c r="E461" s="455"/>
    </row>
    <row r="462" s="435" customFormat="1" ht="16.2" spans="1:5">
      <c r="A462" s="452">
        <v>2060299</v>
      </c>
      <c r="B462" s="453" t="s">
        <v>365</v>
      </c>
      <c r="C462" s="454">
        <v>0</v>
      </c>
      <c r="D462" s="456">
        <v>0</v>
      </c>
      <c r="E462" s="455"/>
    </row>
    <row r="463" s="435" customFormat="1" ht="16.2" spans="1:5">
      <c r="A463" s="452">
        <v>20603</v>
      </c>
      <c r="B463" s="453" t="s">
        <v>366</v>
      </c>
      <c r="C463" s="454">
        <v>0</v>
      </c>
      <c r="D463" s="456">
        <v>0</v>
      </c>
      <c r="E463" s="455"/>
    </row>
    <row r="464" s="435" customFormat="1" ht="16.2" spans="1:5">
      <c r="A464" s="452">
        <v>2060301</v>
      </c>
      <c r="B464" s="453" t="s">
        <v>358</v>
      </c>
      <c r="C464" s="454">
        <v>0</v>
      </c>
      <c r="D464" s="456">
        <v>0</v>
      </c>
      <c r="E464" s="455"/>
    </row>
    <row r="465" s="435" customFormat="1" ht="16.2" spans="1:5">
      <c r="A465" s="452">
        <v>2060302</v>
      </c>
      <c r="B465" s="453" t="s">
        <v>367</v>
      </c>
      <c r="C465" s="454">
        <v>0</v>
      </c>
      <c r="D465" s="456">
        <v>0</v>
      </c>
      <c r="E465" s="455"/>
    </row>
    <row r="466" s="435" customFormat="1" ht="16.2" spans="1:5">
      <c r="A466" s="452">
        <v>2060303</v>
      </c>
      <c r="B466" s="453" t="s">
        <v>368</v>
      </c>
      <c r="C466" s="454">
        <v>0</v>
      </c>
      <c r="D466" s="456">
        <v>0</v>
      </c>
      <c r="E466" s="455"/>
    </row>
    <row r="467" s="435" customFormat="1" ht="16.2" spans="1:5">
      <c r="A467" s="452">
        <v>2060304</v>
      </c>
      <c r="B467" s="453" t="s">
        <v>369</v>
      </c>
      <c r="C467" s="454">
        <v>0</v>
      </c>
      <c r="D467" s="456">
        <v>0</v>
      </c>
      <c r="E467" s="455"/>
    </row>
    <row r="468" s="435" customFormat="1" ht="16.2" spans="1:5">
      <c r="A468" s="452">
        <v>2060399</v>
      </c>
      <c r="B468" s="453" t="s">
        <v>370</v>
      </c>
      <c r="C468" s="454">
        <v>0</v>
      </c>
      <c r="D468" s="456">
        <v>0</v>
      </c>
      <c r="E468" s="455"/>
    </row>
    <row r="469" s="435" customFormat="1" ht="16.2" spans="1:5">
      <c r="A469" s="452">
        <v>20604</v>
      </c>
      <c r="B469" s="453" t="s">
        <v>371</v>
      </c>
      <c r="C469" s="454">
        <v>0</v>
      </c>
      <c r="D469" s="456">
        <v>0</v>
      </c>
      <c r="E469" s="455"/>
    </row>
    <row r="470" s="435" customFormat="1" ht="16.2" spans="1:5">
      <c r="A470" s="452">
        <v>2060401</v>
      </c>
      <c r="B470" s="453" t="s">
        <v>358</v>
      </c>
      <c r="C470" s="454">
        <v>0</v>
      </c>
      <c r="D470" s="456">
        <v>0</v>
      </c>
      <c r="E470" s="455"/>
    </row>
    <row r="471" s="435" customFormat="1" ht="16.2" spans="1:5">
      <c r="A471" s="452">
        <v>2060404</v>
      </c>
      <c r="B471" s="453" t="s">
        <v>372</v>
      </c>
      <c r="C471" s="454">
        <v>0</v>
      </c>
      <c r="D471" s="456">
        <v>0</v>
      </c>
      <c r="E471" s="455"/>
    </row>
    <row r="472" s="435" customFormat="1" ht="16.2" spans="1:5">
      <c r="A472" s="452">
        <v>2060405</v>
      </c>
      <c r="B472" s="453" t="s">
        <v>373</v>
      </c>
      <c r="C472" s="454">
        <v>0</v>
      </c>
      <c r="D472" s="456">
        <v>0</v>
      </c>
      <c r="E472" s="455"/>
    </row>
    <row r="473" s="435" customFormat="1" ht="16.2" spans="1:5">
      <c r="A473" s="452">
        <v>2060499</v>
      </c>
      <c r="B473" s="453" t="s">
        <v>374</v>
      </c>
      <c r="C473" s="454">
        <v>0</v>
      </c>
      <c r="D473" s="456">
        <v>0</v>
      </c>
      <c r="E473" s="455"/>
    </row>
    <row r="474" s="435" customFormat="1" ht="16.2" spans="1:5">
      <c r="A474" s="452">
        <v>20605</v>
      </c>
      <c r="B474" s="453" t="s">
        <v>375</v>
      </c>
      <c r="C474" s="454">
        <f>SUM(C475:C478)</f>
        <v>623</v>
      </c>
      <c r="D474" s="454">
        <f>SUM(D475:D478)</f>
        <v>782</v>
      </c>
      <c r="E474" s="455">
        <f>(D474/C474)-1</f>
        <v>0.26</v>
      </c>
    </row>
    <row r="475" s="435" customFormat="1" ht="16.2" spans="1:5">
      <c r="A475" s="452">
        <v>2060501</v>
      </c>
      <c r="B475" s="453" t="s">
        <v>358</v>
      </c>
      <c r="C475" s="454">
        <v>0</v>
      </c>
      <c r="D475" s="456">
        <v>0</v>
      </c>
      <c r="E475" s="455"/>
    </row>
    <row r="476" s="435" customFormat="1" ht="16.2" spans="1:5">
      <c r="A476" s="452">
        <v>2060502</v>
      </c>
      <c r="B476" s="453" t="s">
        <v>376</v>
      </c>
      <c r="C476" s="454">
        <v>0</v>
      </c>
      <c r="D476" s="456">
        <v>0</v>
      </c>
      <c r="E476" s="455"/>
    </row>
    <row r="477" s="435" customFormat="1" ht="16.2" spans="1:5">
      <c r="A477" s="452">
        <v>2060503</v>
      </c>
      <c r="B477" s="453" t="s">
        <v>377</v>
      </c>
      <c r="C477" s="454">
        <v>623</v>
      </c>
      <c r="D477" s="456">
        <v>782</v>
      </c>
      <c r="E477" s="455">
        <f>(D477/C477)-1</f>
        <v>0.26</v>
      </c>
    </row>
    <row r="478" s="435" customFormat="1" ht="16.2" spans="1:5">
      <c r="A478" s="452">
        <v>2060599</v>
      </c>
      <c r="B478" s="453" t="s">
        <v>378</v>
      </c>
      <c r="C478" s="454">
        <v>0</v>
      </c>
      <c r="D478" s="456">
        <v>0</v>
      </c>
      <c r="E478" s="455"/>
    </row>
    <row r="479" s="435" customFormat="1" ht="16.2" spans="1:5">
      <c r="A479" s="452">
        <v>20606</v>
      </c>
      <c r="B479" s="453" t="s">
        <v>379</v>
      </c>
      <c r="C479" s="454">
        <v>0</v>
      </c>
      <c r="D479" s="456">
        <v>0</v>
      </c>
      <c r="E479" s="455"/>
    </row>
    <row r="480" s="435" customFormat="1" ht="16.2" spans="1:5">
      <c r="A480" s="452">
        <v>2060601</v>
      </c>
      <c r="B480" s="453" t="s">
        <v>380</v>
      </c>
      <c r="C480" s="454">
        <v>0</v>
      </c>
      <c r="D480" s="456">
        <v>0</v>
      </c>
      <c r="E480" s="455"/>
    </row>
    <row r="481" s="435" customFormat="1" ht="16.2" spans="1:5">
      <c r="A481" s="452">
        <v>2060602</v>
      </c>
      <c r="B481" s="453" t="s">
        <v>381</v>
      </c>
      <c r="C481" s="454">
        <v>0</v>
      </c>
      <c r="D481" s="456">
        <v>0</v>
      </c>
      <c r="E481" s="455"/>
    </row>
    <row r="482" s="435" customFormat="1" ht="16.2" spans="1:5">
      <c r="A482" s="452">
        <v>2060603</v>
      </c>
      <c r="B482" s="453" t="s">
        <v>382</v>
      </c>
      <c r="C482" s="454">
        <v>0</v>
      </c>
      <c r="D482" s="456">
        <v>0</v>
      </c>
      <c r="E482" s="455"/>
    </row>
    <row r="483" s="435" customFormat="1" ht="16.2" spans="1:5">
      <c r="A483" s="452">
        <v>2060699</v>
      </c>
      <c r="B483" s="453" t="s">
        <v>383</v>
      </c>
      <c r="C483" s="454">
        <v>0</v>
      </c>
      <c r="D483" s="456">
        <v>0</v>
      </c>
      <c r="E483" s="455"/>
    </row>
    <row r="484" s="435" customFormat="1" ht="16.2" spans="1:5">
      <c r="A484" s="452">
        <v>20607</v>
      </c>
      <c r="B484" s="453" t="s">
        <v>384</v>
      </c>
      <c r="C484" s="454">
        <f>SUM(C485:C490)</f>
        <v>43</v>
      </c>
      <c r="D484" s="454">
        <f>SUM(D485:D490)</f>
        <v>54</v>
      </c>
      <c r="E484" s="455">
        <f>(D484/C484)-1</f>
        <v>0.26</v>
      </c>
    </row>
    <row r="485" s="435" customFormat="1" ht="16.2" spans="1:5">
      <c r="A485" s="452">
        <v>2060701</v>
      </c>
      <c r="B485" s="453" t="s">
        <v>358</v>
      </c>
      <c r="C485" s="454">
        <v>0</v>
      </c>
      <c r="D485" s="456"/>
      <c r="E485" s="455"/>
    </row>
    <row r="486" s="435" customFormat="1" ht="16.2" spans="1:5">
      <c r="A486" s="452">
        <v>2060702</v>
      </c>
      <c r="B486" s="453" t="s">
        <v>385</v>
      </c>
      <c r="C486" s="454">
        <v>40</v>
      </c>
      <c r="D486" s="456">
        <v>50</v>
      </c>
      <c r="E486" s="455">
        <f>(D486/C486)-1</f>
        <v>0.25</v>
      </c>
    </row>
    <row r="487" s="435" customFormat="1" ht="16.2" spans="1:5">
      <c r="A487" s="452">
        <v>2060703</v>
      </c>
      <c r="B487" s="453" t="s">
        <v>386</v>
      </c>
      <c r="C487" s="454">
        <v>3</v>
      </c>
      <c r="D487" s="456">
        <v>4</v>
      </c>
      <c r="E487" s="455">
        <f>(D487/C487)-1</f>
        <v>0.33</v>
      </c>
    </row>
    <row r="488" s="435" customFormat="1" ht="16.2" spans="1:5">
      <c r="A488" s="452">
        <v>2060704</v>
      </c>
      <c r="B488" s="453" t="s">
        <v>387</v>
      </c>
      <c r="C488" s="454">
        <v>0</v>
      </c>
      <c r="D488" s="456"/>
      <c r="E488" s="455"/>
    </row>
    <row r="489" s="435" customFormat="1" ht="16.2" spans="1:5">
      <c r="A489" s="452">
        <v>2060705</v>
      </c>
      <c r="B489" s="453" t="s">
        <v>388</v>
      </c>
      <c r="C489" s="454">
        <v>0</v>
      </c>
      <c r="D489" s="456"/>
      <c r="E489" s="455"/>
    </row>
    <row r="490" s="435" customFormat="1" ht="16.2" spans="1:5">
      <c r="A490" s="452">
        <v>2060799</v>
      </c>
      <c r="B490" s="453" t="s">
        <v>389</v>
      </c>
      <c r="C490" s="454">
        <v>0</v>
      </c>
      <c r="D490" s="456"/>
      <c r="E490" s="455"/>
    </row>
    <row r="491" s="435" customFormat="1" ht="16.2" spans="1:5">
      <c r="A491" s="452">
        <v>20608</v>
      </c>
      <c r="B491" s="453" t="s">
        <v>390</v>
      </c>
      <c r="C491" s="454">
        <v>0</v>
      </c>
      <c r="D491" s="456">
        <v>0</v>
      </c>
      <c r="E491" s="455"/>
    </row>
    <row r="492" s="435" customFormat="1" ht="16.2" spans="1:5">
      <c r="A492" s="452">
        <v>2060801</v>
      </c>
      <c r="B492" s="453" t="s">
        <v>391</v>
      </c>
      <c r="C492" s="454">
        <v>0</v>
      </c>
      <c r="D492" s="456">
        <v>0</v>
      </c>
      <c r="E492" s="455"/>
    </row>
    <row r="493" s="435" customFormat="1" ht="16.2" spans="1:5">
      <c r="A493" s="452">
        <v>2060802</v>
      </c>
      <c r="B493" s="453" t="s">
        <v>392</v>
      </c>
      <c r="C493" s="454">
        <v>0</v>
      </c>
      <c r="D493" s="456">
        <v>0</v>
      </c>
      <c r="E493" s="455"/>
    </row>
    <row r="494" s="435" customFormat="1" ht="16.2" spans="1:5">
      <c r="A494" s="452">
        <v>2060899</v>
      </c>
      <c r="B494" s="453" t="s">
        <v>393</v>
      </c>
      <c r="C494" s="454">
        <v>0</v>
      </c>
      <c r="D494" s="456">
        <v>0</v>
      </c>
      <c r="E494" s="455"/>
    </row>
    <row r="495" s="435" customFormat="1" ht="16.2" spans="1:5">
      <c r="A495" s="452">
        <v>20609</v>
      </c>
      <c r="B495" s="453" t="s">
        <v>394</v>
      </c>
      <c r="C495" s="454">
        <v>0</v>
      </c>
      <c r="D495" s="456">
        <v>0</v>
      </c>
      <c r="E495" s="455"/>
    </row>
    <row r="496" s="435" customFormat="1" ht="16.2" spans="1:5">
      <c r="A496" s="452">
        <v>2060901</v>
      </c>
      <c r="B496" s="453" t="s">
        <v>395</v>
      </c>
      <c r="C496" s="454">
        <v>0</v>
      </c>
      <c r="D496" s="456">
        <v>0</v>
      </c>
      <c r="E496" s="455"/>
    </row>
    <row r="497" s="435" customFormat="1" ht="16.2" spans="1:5">
      <c r="A497" s="452">
        <v>2060902</v>
      </c>
      <c r="B497" s="453" t="s">
        <v>396</v>
      </c>
      <c r="C497" s="454">
        <v>0</v>
      </c>
      <c r="D497" s="456">
        <v>0</v>
      </c>
      <c r="E497" s="455"/>
    </row>
    <row r="498" s="435" customFormat="1" ht="16.2" spans="1:5">
      <c r="A498" s="452">
        <v>2060999</v>
      </c>
      <c r="B498" s="453" t="s">
        <v>397</v>
      </c>
      <c r="C498" s="454">
        <v>0</v>
      </c>
      <c r="D498" s="456">
        <v>0</v>
      </c>
      <c r="E498" s="455"/>
    </row>
    <row r="499" s="435" customFormat="1" ht="16.2" spans="1:5">
      <c r="A499" s="452">
        <v>20699</v>
      </c>
      <c r="B499" s="453" t="s">
        <v>398</v>
      </c>
      <c r="C499" s="454">
        <v>0</v>
      </c>
      <c r="D499" s="456">
        <v>0</v>
      </c>
      <c r="E499" s="455"/>
    </row>
    <row r="500" s="435" customFormat="1" ht="16.2" spans="1:5">
      <c r="A500" s="452">
        <v>2069901</v>
      </c>
      <c r="B500" s="453" t="s">
        <v>399</v>
      </c>
      <c r="C500" s="454">
        <v>0</v>
      </c>
      <c r="D500" s="456">
        <v>0</v>
      </c>
      <c r="E500" s="455"/>
    </row>
    <row r="501" s="435" customFormat="1" ht="16.2" spans="1:5">
      <c r="A501" s="452">
        <v>2069902</v>
      </c>
      <c r="B501" s="453" t="s">
        <v>400</v>
      </c>
      <c r="C501" s="454">
        <v>0</v>
      </c>
      <c r="D501" s="456">
        <v>0</v>
      </c>
      <c r="E501" s="455"/>
    </row>
    <row r="502" s="435" customFormat="1" ht="16.2" spans="1:5">
      <c r="A502" s="452">
        <v>2069903</v>
      </c>
      <c r="B502" s="453" t="s">
        <v>401</v>
      </c>
      <c r="C502" s="454">
        <v>0</v>
      </c>
      <c r="D502" s="456">
        <v>0</v>
      </c>
      <c r="E502" s="455"/>
    </row>
    <row r="503" s="435" customFormat="1" ht="16.2" spans="1:5">
      <c r="A503" s="452">
        <v>2069999</v>
      </c>
      <c r="B503" s="453" t="s">
        <v>398</v>
      </c>
      <c r="C503" s="454">
        <v>0</v>
      </c>
      <c r="D503" s="456">
        <v>0</v>
      </c>
      <c r="E503" s="455"/>
    </row>
    <row r="504" s="435" customFormat="1" ht="16.2" spans="1:5">
      <c r="A504" s="448">
        <v>207</v>
      </c>
      <c r="B504" s="449" t="s">
        <v>54</v>
      </c>
      <c r="C504" s="450">
        <f>C505+C521+C529+C540+C549+C557</f>
        <v>5460</v>
      </c>
      <c r="D504" s="450">
        <f>D505+D521+D529+D540+D549+D557</f>
        <v>3442</v>
      </c>
      <c r="E504" s="458">
        <f>(D504/C504)-1</f>
        <v>-0.37</v>
      </c>
    </row>
    <row r="505" s="435" customFormat="1" ht="16.2" spans="1:5">
      <c r="A505" s="452">
        <v>20701</v>
      </c>
      <c r="B505" s="453" t="s">
        <v>402</v>
      </c>
      <c r="C505" s="454">
        <f>SUM(C506:C520)</f>
        <v>1254</v>
      </c>
      <c r="D505" s="454">
        <f>SUM(D506:D520)</f>
        <v>959</v>
      </c>
      <c r="E505" s="455">
        <f>(D505/C505)-1</f>
        <v>-0.24</v>
      </c>
    </row>
    <row r="506" s="435" customFormat="1" ht="16.2" spans="1:5">
      <c r="A506" s="452">
        <v>2070101</v>
      </c>
      <c r="B506" s="453" t="s">
        <v>90</v>
      </c>
      <c r="C506" s="454">
        <v>137</v>
      </c>
      <c r="D506" s="456">
        <v>72</v>
      </c>
      <c r="E506" s="455">
        <f>(D506/C506)-1</f>
        <v>-0.47</v>
      </c>
    </row>
    <row r="507" s="435" customFormat="1" ht="16.2" spans="1:5">
      <c r="A507" s="452">
        <v>2070102</v>
      </c>
      <c r="B507" s="453" t="s">
        <v>91</v>
      </c>
      <c r="C507" s="454">
        <v>1</v>
      </c>
      <c r="D507" s="456">
        <v>2</v>
      </c>
      <c r="E507" s="455">
        <f>(D507/C507)-1</f>
        <v>1</v>
      </c>
    </row>
    <row r="508" s="435" customFormat="1" ht="16.2" spans="1:5">
      <c r="A508" s="452">
        <v>2070103</v>
      </c>
      <c r="B508" s="453" t="s">
        <v>92</v>
      </c>
      <c r="C508" s="454">
        <v>0</v>
      </c>
      <c r="D508" s="456"/>
      <c r="E508" s="455"/>
    </row>
    <row r="509" s="435" customFormat="1" ht="16.2" spans="1:5">
      <c r="A509" s="452">
        <v>2070104</v>
      </c>
      <c r="B509" s="453" t="s">
        <v>403</v>
      </c>
      <c r="C509" s="454">
        <v>0</v>
      </c>
      <c r="D509" s="456"/>
      <c r="E509" s="455"/>
    </row>
    <row r="510" s="435" customFormat="1" ht="16.2" spans="1:5">
      <c r="A510" s="452">
        <v>2070105</v>
      </c>
      <c r="B510" s="453" t="s">
        <v>404</v>
      </c>
      <c r="C510" s="454">
        <v>0</v>
      </c>
      <c r="D510" s="456"/>
      <c r="E510" s="455"/>
    </row>
    <row r="511" s="435" customFormat="1" ht="16.2" spans="1:5">
      <c r="A511" s="452">
        <v>2070106</v>
      </c>
      <c r="B511" s="453" t="s">
        <v>405</v>
      </c>
      <c r="C511" s="454">
        <v>0</v>
      </c>
      <c r="D511" s="456"/>
      <c r="E511" s="455"/>
    </row>
    <row r="512" s="435" customFormat="1" ht="16.2" spans="1:5">
      <c r="A512" s="452">
        <v>2070107</v>
      </c>
      <c r="B512" s="453" t="s">
        <v>406</v>
      </c>
      <c r="C512" s="454">
        <v>0</v>
      </c>
      <c r="D512" s="456"/>
      <c r="E512" s="455"/>
    </row>
    <row r="513" s="435" customFormat="1" ht="16.2" spans="1:5">
      <c r="A513" s="452">
        <v>2070108</v>
      </c>
      <c r="B513" s="453" t="s">
        <v>407</v>
      </c>
      <c r="C513" s="454">
        <v>54</v>
      </c>
      <c r="D513" s="456">
        <v>40</v>
      </c>
      <c r="E513" s="455">
        <f>(D513/C513)-1</f>
        <v>-0.26</v>
      </c>
    </row>
    <row r="514" s="435" customFormat="1" ht="16.2" spans="1:5">
      <c r="A514" s="452">
        <v>2070109</v>
      </c>
      <c r="B514" s="453" t="s">
        <v>408</v>
      </c>
      <c r="C514" s="454">
        <v>873</v>
      </c>
      <c r="D514" s="456">
        <v>787</v>
      </c>
      <c r="E514" s="455">
        <f>(D514/C514)-1</f>
        <v>-0.1</v>
      </c>
    </row>
    <row r="515" s="435" customFormat="1" ht="16.2" spans="1:5">
      <c r="A515" s="452">
        <v>2070110</v>
      </c>
      <c r="B515" s="453" t="s">
        <v>409</v>
      </c>
      <c r="C515" s="454">
        <v>0</v>
      </c>
      <c r="D515" s="456"/>
      <c r="E515" s="455"/>
    </row>
    <row r="516" s="435" customFormat="1" ht="16.2" spans="1:5">
      <c r="A516" s="452">
        <v>2070111</v>
      </c>
      <c r="B516" s="453" t="s">
        <v>410</v>
      </c>
      <c r="C516" s="454">
        <v>0</v>
      </c>
      <c r="D516" s="456"/>
      <c r="E516" s="455"/>
    </row>
    <row r="517" s="435" customFormat="1" ht="16.2" spans="1:5">
      <c r="A517" s="452">
        <v>2070112</v>
      </c>
      <c r="B517" s="453" t="s">
        <v>411</v>
      </c>
      <c r="C517" s="454">
        <v>1</v>
      </c>
      <c r="D517" s="456">
        <v>3</v>
      </c>
      <c r="E517" s="455">
        <f>(D517/C517)-1</f>
        <v>2</v>
      </c>
    </row>
    <row r="518" s="435" customFormat="1" ht="16.2" spans="1:5">
      <c r="A518" s="452">
        <v>2070113</v>
      </c>
      <c r="B518" s="453" t="s">
        <v>412</v>
      </c>
      <c r="C518" s="454">
        <v>0</v>
      </c>
      <c r="D518" s="456"/>
      <c r="E518" s="455"/>
    </row>
    <row r="519" s="435" customFormat="1" ht="16.2" spans="1:5">
      <c r="A519" s="452">
        <v>2070114</v>
      </c>
      <c r="B519" s="453" t="s">
        <v>413</v>
      </c>
      <c r="C519" s="454">
        <v>0</v>
      </c>
      <c r="D519" s="456"/>
      <c r="E519" s="455"/>
    </row>
    <row r="520" s="435" customFormat="1" ht="16.2" spans="1:5">
      <c r="A520" s="452">
        <v>2070199</v>
      </c>
      <c r="B520" s="453" t="s">
        <v>414</v>
      </c>
      <c r="C520" s="454">
        <v>188</v>
      </c>
      <c r="D520" s="456">
        <v>55</v>
      </c>
      <c r="E520" s="455">
        <f>(D520/C520)-1</f>
        <v>-0.71</v>
      </c>
    </row>
    <row r="521" s="435" customFormat="1" ht="16.2" spans="1:5">
      <c r="A521" s="452">
        <v>20702</v>
      </c>
      <c r="B521" s="453" t="s">
        <v>415</v>
      </c>
      <c r="C521" s="454">
        <f>SUM(C522:C528)</f>
        <v>50</v>
      </c>
      <c r="D521" s="454">
        <f>SUM(D522:D528)</f>
        <v>0</v>
      </c>
      <c r="E521" s="455"/>
    </row>
    <row r="522" s="435" customFormat="1" ht="16.2" spans="1:5">
      <c r="A522" s="452">
        <v>2070201</v>
      </c>
      <c r="B522" s="453" t="s">
        <v>90</v>
      </c>
      <c r="C522" s="454">
        <v>0</v>
      </c>
      <c r="D522" s="456">
        <v>0</v>
      </c>
      <c r="E522" s="455"/>
    </row>
    <row r="523" s="435" customFormat="1" ht="16.2" spans="1:5">
      <c r="A523" s="452">
        <v>2070202</v>
      </c>
      <c r="B523" s="453" t="s">
        <v>91</v>
      </c>
      <c r="C523" s="454">
        <v>0</v>
      </c>
      <c r="D523" s="456">
        <v>0</v>
      </c>
      <c r="E523" s="455"/>
    </row>
    <row r="524" s="435" customFormat="1" ht="16.2" spans="1:5">
      <c r="A524" s="452">
        <v>2070203</v>
      </c>
      <c r="B524" s="453" t="s">
        <v>92</v>
      </c>
      <c r="C524" s="454">
        <v>0</v>
      </c>
      <c r="D524" s="456">
        <v>0</v>
      </c>
      <c r="E524" s="455"/>
    </row>
    <row r="525" s="435" customFormat="1" ht="16.2" spans="1:5">
      <c r="A525" s="452">
        <v>2070204</v>
      </c>
      <c r="B525" s="453" t="s">
        <v>416</v>
      </c>
      <c r="C525" s="454">
        <v>50</v>
      </c>
      <c r="D525" s="456"/>
      <c r="E525" s="455"/>
    </row>
    <row r="526" s="435" customFormat="1" ht="16.2" spans="1:5">
      <c r="A526" s="452">
        <v>2070205</v>
      </c>
      <c r="B526" s="453" t="s">
        <v>417</v>
      </c>
      <c r="C526" s="454">
        <v>0</v>
      </c>
      <c r="D526" s="456">
        <v>0</v>
      </c>
      <c r="E526" s="455"/>
    </row>
    <row r="527" s="435" customFormat="1" ht="16.2" spans="1:5">
      <c r="A527" s="452">
        <v>2070206</v>
      </c>
      <c r="B527" s="453" t="s">
        <v>418</v>
      </c>
      <c r="C527" s="454">
        <v>0</v>
      </c>
      <c r="D527" s="456">
        <v>0</v>
      </c>
      <c r="E527" s="455"/>
    </row>
    <row r="528" s="435" customFormat="1" ht="16.2" spans="1:5">
      <c r="A528" s="452">
        <v>2070299</v>
      </c>
      <c r="B528" s="453" t="s">
        <v>419</v>
      </c>
      <c r="C528" s="454">
        <v>0</v>
      </c>
      <c r="D528" s="456">
        <v>0</v>
      </c>
      <c r="E528" s="455"/>
    </row>
    <row r="529" s="435" customFormat="1" ht="16.2" spans="1:5">
      <c r="A529" s="452">
        <v>20703</v>
      </c>
      <c r="B529" s="453" t="s">
        <v>420</v>
      </c>
      <c r="C529" s="454">
        <f>SUM(C530:C539)</f>
        <v>15</v>
      </c>
      <c r="D529" s="454">
        <f>SUM(D530:D539)</f>
        <v>30</v>
      </c>
      <c r="E529" s="455">
        <f>(D529/C529)-1</f>
        <v>1</v>
      </c>
    </row>
    <row r="530" s="435" customFormat="1" ht="16.2" spans="1:5">
      <c r="A530" s="452">
        <v>2070301</v>
      </c>
      <c r="B530" s="453" t="s">
        <v>90</v>
      </c>
      <c r="C530" s="454">
        <v>0</v>
      </c>
      <c r="D530" s="456">
        <v>0</v>
      </c>
      <c r="E530" s="455"/>
    </row>
    <row r="531" s="435" customFormat="1" ht="16.2" spans="1:5">
      <c r="A531" s="452">
        <v>2070302</v>
      </c>
      <c r="B531" s="453" t="s">
        <v>91</v>
      </c>
      <c r="C531" s="454">
        <v>0</v>
      </c>
      <c r="D531" s="456">
        <v>0</v>
      </c>
      <c r="E531" s="455"/>
    </row>
    <row r="532" s="435" customFormat="1" ht="16.2" spans="1:5">
      <c r="A532" s="452">
        <v>2070303</v>
      </c>
      <c r="B532" s="453" t="s">
        <v>92</v>
      </c>
      <c r="C532" s="454">
        <v>0</v>
      </c>
      <c r="D532" s="456">
        <v>0</v>
      </c>
      <c r="E532" s="455"/>
    </row>
    <row r="533" s="435" customFormat="1" ht="16.2" spans="1:5">
      <c r="A533" s="452">
        <v>2070304</v>
      </c>
      <c r="B533" s="453" t="s">
        <v>421</v>
      </c>
      <c r="C533" s="454">
        <v>0</v>
      </c>
      <c r="D533" s="456">
        <v>0</v>
      </c>
      <c r="E533" s="455"/>
    </row>
    <row r="534" s="435" customFormat="1" ht="16.2" spans="1:5">
      <c r="A534" s="452">
        <v>2070305</v>
      </c>
      <c r="B534" s="453" t="s">
        <v>422</v>
      </c>
      <c r="C534" s="454">
        <v>0</v>
      </c>
      <c r="D534" s="456">
        <v>0</v>
      </c>
      <c r="E534" s="455"/>
    </row>
    <row r="535" s="435" customFormat="1" ht="16.2" spans="1:5">
      <c r="A535" s="452">
        <v>2070306</v>
      </c>
      <c r="B535" s="453" t="s">
        <v>423</v>
      </c>
      <c r="C535" s="454">
        <v>0</v>
      </c>
      <c r="D535" s="456">
        <v>0</v>
      </c>
      <c r="E535" s="455"/>
    </row>
    <row r="536" s="435" customFormat="1" ht="16.2" spans="1:5">
      <c r="A536" s="452">
        <v>2070307</v>
      </c>
      <c r="B536" s="453" t="s">
        <v>424</v>
      </c>
      <c r="C536" s="454">
        <v>0</v>
      </c>
      <c r="D536" s="456">
        <v>0</v>
      </c>
      <c r="E536" s="455"/>
    </row>
    <row r="537" s="435" customFormat="1" ht="16.2" spans="1:5">
      <c r="A537" s="452">
        <v>2070308</v>
      </c>
      <c r="B537" s="453" t="s">
        <v>425</v>
      </c>
      <c r="C537" s="454">
        <v>15</v>
      </c>
      <c r="D537" s="456">
        <v>30</v>
      </c>
      <c r="E537" s="455">
        <f>(D537/C537)-1</f>
        <v>1</v>
      </c>
    </row>
    <row r="538" s="435" customFormat="1" ht="16.2" spans="1:5">
      <c r="A538" s="452">
        <v>2070309</v>
      </c>
      <c r="B538" s="453" t="s">
        <v>426</v>
      </c>
      <c r="C538" s="454">
        <v>0</v>
      </c>
      <c r="D538" s="456">
        <v>0</v>
      </c>
      <c r="E538" s="455"/>
    </row>
    <row r="539" s="435" customFormat="1" ht="16.2" spans="1:5">
      <c r="A539" s="452">
        <v>2070399</v>
      </c>
      <c r="B539" s="453" t="s">
        <v>427</v>
      </c>
      <c r="C539" s="454">
        <v>0</v>
      </c>
      <c r="D539" s="456">
        <v>0</v>
      </c>
      <c r="E539" s="455"/>
    </row>
    <row r="540" s="435" customFormat="1" ht="16.2" spans="1:5">
      <c r="A540" s="452">
        <v>20706</v>
      </c>
      <c r="B540" s="453" t="s">
        <v>428</v>
      </c>
      <c r="C540" s="454">
        <v>0</v>
      </c>
      <c r="D540" s="456">
        <v>0</v>
      </c>
      <c r="E540" s="455"/>
    </row>
    <row r="541" s="435" customFormat="1" ht="16.2" spans="1:5">
      <c r="A541" s="452">
        <v>2070601</v>
      </c>
      <c r="B541" s="453" t="s">
        <v>90</v>
      </c>
      <c r="C541" s="454">
        <v>0</v>
      </c>
      <c r="D541" s="456">
        <v>0</v>
      </c>
      <c r="E541" s="455"/>
    </row>
    <row r="542" s="435" customFormat="1" ht="16.2" spans="1:5">
      <c r="A542" s="452">
        <v>2070602</v>
      </c>
      <c r="B542" s="453" t="s">
        <v>91</v>
      </c>
      <c r="C542" s="454">
        <v>0</v>
      </c>
      <c r="D542" s="456">
        <v>0</v>
      </c>
      <c r="E542" s="455"/>
    </row>
    <row r="543" s="435" customFormat="1" ht="16.2" spans="1:5">
      <c r="A543" s="452">
        <v>2070603</v>
      </c>
      <c r="B543" s="453" t="s">
        <v>92</v>
      </c>
      <c r="C543" s="454">
        <v>0</v>
      </c>
      <c r="D543" s="456">
        <v>0</v>
      </c>
      <c r="E543" s="455"/>
    </row>
    <row r="544" s="435" customFormat="1" ht="16.2" spans="1:5">
      <c r="A544" s="452">
        <v>2070604</v>
      </c>
      <c r="B544" s="453" t="s">
        <v>429</v>
      </c>
      <c r="C544" s="454">
        <v>0</v>
      </c>
      <c r="D544" s="456">
        <v>0</v>
      </c>
      <c r="E544" s="455"/>
    </row>
    <row r="545" s="435" customFormat="1" ht="16.2" spans="1:5">
      <c r="A545" s="452">
        <v>2070605</v>
      </c>
      <c r="B545" s="453" t="s">
        <v>430</v>
      </c>
      <c r="C545" s="454">
        <v>0</v>
      </c>
      <c r="D545" s="456">
        <v>0</v>
      </c>
      <c r="E545" s="455"/>
    </row>
    <row r="546" s="435" customFormat="1" ht="16.2" spans="1:5">
      <c r="A546" s="452">
        <v>2070606</v>
      </c>
      <c r="B546" s="453" t="s">
        <v>431</v>
      </c>
      <c r="C546" s="454">
        <v>0</v>
      </c>
      <c r="D546" s="456">
        <v>0</v>
      </c>
      <c r="E546" s="455"/>
    </row>
    <row r="547" s="435" customFormat="1" ht="16.2" spans="1:5">
      <c r="A547" s="452">
        <v>2070607</v>
      </c>
      <c r="B547" s="453" t="s">
        <v>432</v>
      </c>
      <c r="C547" s="454">
        <v>0</v>
      </c>
      <c r="D547" s="456">
        <v>0</v>
      </c>
      <c r="E547" s="455"/>
    </row>
    <row r="548" s="435" customFormat="1" ht="16.2" spans="1:5">
      <c r="A548" s="452">
        <v>2070699</v>
      </c>
      <c r="B548" s="453" t="s">
        <v>433</v>
      </c>
      <c r="C548" s="454">
        <v>0</v>
      </c>
      <c r="D548" s="456">
        <v>0</v>
      </c>
      <c r="E548" s="455"/>
    </row>
    <row r="549" s="435" customFormat="1" ht="16.2" spans="1:5">
      <c r="A549" s="452">
        <v>20708</v>
      </c>
      <c r="B549" s="453" t="s">
        <v>434</v>
      </c>
      <c r="C549" s="454">
        <v>0</v>
      </c>
      <c r="D549" s="456">
        <v>0</v>
      </c>
      <c r="E549" s="455"/>
    </row>
    <row r="550" s="435" customFormat="1" ht="16.2" spans="1:5">
      <c r="A550" s="452">
        <v>2070801</v>
      </c>
      <c r="B550" s="453" t="s">
        <v>90</v>
      </c>
      <c r="C550" s="454">
        <v>0</v>
      </c>
      <c r="D550" s="456">
        <v>0</v>
      </c>
      <c r="E550" s="455"/>
    </row>
    <row r="551" s="435" customFormat="1" ht="16.2" spans="1:5">
      <c r="A551" s="452">
        <v>2070802</v>
      </c>
      <c r="B551" s="453" t="s">
        <v>91</v>
      </c>
      <c r="C551" s="454">
        <v>0</v>
      </c>
      <c r="D551" s="456">
        <v>0</v>
      </c>
      <c r="E551" s="455"/>
    </row>
    <row r="552" s="435" customFormat="1" ht="16.2" spans="1:5">
      <c r="A552" s="452">
        <v>2070803</v>
      </c>
      <c r="B552" s="453" t="s">
        <v>92</v>
      </c>
      <c r="C552" s="454">
        <v>0</v>
      </c>
      <c r="D552" s="456">
        <v>0</v>
      </c>
      <c r="E552" s="455"/>
    </row>
    <row r="553" s="435" customFormat="1" ht="16.2" spans="1:5">
      <c r="A553" s="452">
        <v>2070806</v>
      </c>
      <c r="B553" s="453" t="s">
        <v>435</v>
      </c>
      <c r="C553" s="454">
        <v>0</v>
      </c>
      <c r="D553" s="456">
        <v>0</v>
      </c>
      <c r="E553" s="455"/>
    </row>
    <row r="554" s="435" customFormat="1" ht="16.2" spans="1:5">
      <c r="A554" s="452">
        <v>2070807</v>
      </c>
      <c r="B554" s="453" t="s">
        <v>436</v>
      </c>
      <c r="C554" s="454">
        <v>0</v>
      </c>
      <c r="D554" s="456">
        <v>0</v>
      </c>
      <c r="E554" s="455"/>
    </row>
    <row r="555" s="435" customFormat="1" ht="16.2" spans="1:5">
      <c r="A555" s="452">
        <v>2070808</v>
      </c>
      <c r="B555" s="453" t="s">
        <v>437</v>
      </c>
      <c r="C555" s="454">
        <v>0</v>
      </c>
      <c r="D555" s="456">
        <v>0</v>
      </c>
      <c r="E555" s="455"/>
    </row>
    <row r="556" s="435" customFormat="1" ht="16.2" spans="1:5">
      <c r="A556" s="452">
        <v>2070899</v>
      </c>
      <c r="B556" s="453" t="s">
        <v>438</v>
      </c>
      <c r="C556" s="454">
        <v>0</v>
      </c>
      <c r="D556" s="456">
        <v>0</v>
      </c>
      <c r="E556" s="455"/>
    </row>
    <row r="557" s="435" customFormat="1" ht="16.2" spans="1:5">
      <c r="A557" s="452">
        <v>20799</v>
      </c>
      <c r="B557" s="453" t="s">
        <v>439</v>
      </c>
      <c r="C557" s="454">
        <f>SUM(C558:C560)</f>
        <v>4141</v>
      </c>
      <c r="D557" s="454">
        <f>SUM(D558:D560)</f>
        <v>2453</v>
      </c>
      <c r="E557" s="455">
        <f>(D557/C557)-1</f>
        <v>-0.41</v>
      </c>
    </row>
    <row r="558" s="435" customFormat="1" ht="16.2" spans="1:5">
      <c r="A558" s="452">
        <v>2079902</v>
      </c>
      <c r="B558" s="453" t="s">
        <v>440</v>
      </c>
      <c r="C558" s="454"/>
      <c r="D558" s="456"/>
      <c r="E558" s="455"/>
    </row>
    <row r="559" s="435" customFormat="1" ht="16.2" spans="1:5">
      <c r="A559" s="452">
        <v>2079903</v>
      </c>
      <c r="B559" s="453" t="s">
        <v>441</v>
      </c>
      <c r="C559" s="454">
        <v>0</v>
      </c>
      <c r="D559" s="456">
        <v>0</v>
      </c>
      <c r="E559" s="455"/>
    </row>
    <row r="560" s="435" customFormat="1" ht="16.2" spans="1:5">
      <c r="A560" s="452">
        <v>2079999</v>
      </c>
      <c r="B560" s="453" t="s">
        <v>439</v>
      </c>
      <c r="C560" s="454">
        <v>4141</v>
      </c>
      <c r="D560" s="456">
        <v>2453</v>
      </c>
      <c r="E560" s="455">
        <f>(D560/C560)-1</f>
        <v>-0.41</v>
      </c>
    </row>
    <row r="561" s="435" customFormat="1" ht="16.2" spans="1:5">
      <c r="A561" s="448">
        <v>208</v>
      </c>
      <c r="B561" s="449" t="s">
        <v>55</v>
      </c>
      <c r="C561" s="450">
        <f>C562+C581+C590+C592+C601+C605+C615+C624+C631+C639+C648+C654+C657+C660+C663+C666+C669+C673+C677+C686+C689</f>
        <v>56697</v>
      </c>
      <c r="D561" s="450">
        <f>D562+D581+D590+D592+D601+D605+D615+D624+D631+D639+D648+D654+D657+D660+D663+D666+D669+D673+D677+D686+D689</f>
        <v>59916</v>
      </c>
      <c r="E561" s="458">
        <f>(D561/C561)-1</f>
        <v>0.06</v>
      </c>
    </row>
    <row r="562" s="435" customFormat="1" ht="16.2" spans="1:5">
      <c r="A562" s="452">
        <v>20801</v>
      </c>
      <c r="B562" s="453" t="s">
        <v>442</v>
      </c>
      <c r="C562" s="454">
        <f>SUM(C563:C580)</f>
        <v>1054</v>
      </c>
      <c r="D562" s="454">
        <f>SUM(D563:D580)</f>
        <v>3255</v>
      </c>
      <c r="E562" s="455">
        <f>(D562/C562)-1</f>
        <v>2.09</v>
      </c>
    </row>
    <row r="563" s="435" customFormat="1" ht="16.2" spans="1:5">
      <c r="A563" s="452">
        <v>2080101</v>
      </c>
      <c r="B563" s="453" t="s">
        <v>90</v>
      </c>
      <c r="C563" s="454">
        <v>517</v>
      </c>
      <c r="D563" s="456">
        <v>729</v>
      </c>
      <c r="E563" s="455">
        <f>(D563/C563)-1</f>
        <v>0.41</v>
      </c>
    </row>
    <row r="564" s="435" customFormat="1" ht="16.2" spans="1:5">
      <c r="A564" s="452">
        <v>2080102</v>
      </c>
      <c r="B564" s="453" t="s">
        <v>91</v>
      </c>
      <c r="C564" s="454">
        <v>158</v>
      </c>
      <c r="D564" s="456">
        <v>123</v>
      </c>
      <c r="E564" s="455">
        <f>(D564/C564)-1</f>
        <v>-0.22</v>
      </c>
    </row>
    <row r="565" s="435" customFormat="1" ht="16.2" spans="1:5">
      <c r="A565" s="452">
        <v>2080103</v>
      </c>
      <c r="B565" s="453" t="s">
        <v>92</v>
      </c>
      <c r="C565" s="454">
        <v>0</v>
      </c>
      <c r="D565" s="456"/>
      <c r="E565" s="455"/>
    </row>
    <row r="566" s="435" customFormat="1" ht="16.2" spans="1:5">
      <c r="A566" s="452">
        <v>2080104</v>
      </c>
      <c r="B566" s="453" t="s">
        <v>443</v>
      </c>
      <c r="C566" s="454">
        <v>0</v>
      </c>
      <c r="D566" s="456"/>
      <c r="E566" s="455"/>
    </row>
    <row r="567" s="435" customFormat="1" ht="16.2" spans="1:5">
      <c r="A567" s="452">
        <v>2080105</v>
      </c>
      <c r="B567" s="453" t="s">
        <v>444</v>
      </c>
      <c r="C567" s="454">
        <v>2</v>
      </c>
      <c r="D567" s="456">
        <v>5</v>
      </c>
      <c r="E567" s="455">
        <f t="shared" ref="E565:E596" si="4">(D567/C567)-1</f>
        <v>1.5</v>
      </c>
    </row>
    <row r="568" s="435" customFormat="1" ht="16.2" spans="1:5">
      <c r="A568" s="452">
        <v>2080106</v>
      </c>
      <c r="B568" s="453" t="s">
        <v>445</v>
      </c>
      <c r="C568" s="454">
        <v>3</v>
      </c>
      <c r="D568" s="456">
        <v>2</v>
      </c>
      <c r="E568" s="455">
        <f t="shared" si="4"/>
        <v>-0.33</v>
      </c>
    </row>
    <row r="569" s="435" customFormat="1" ht="16.2" spans="1:5">
      <c r="A569" s="452">
        <v>2080107</v>
      </c>
      <c r="B569" s="453" t="s">
        <v>446</v>
      </c>
      <c r="C569" s="454">
        <v>0</v>
      </c>
      <c r="D569" s="456"/>
      <c r="E569" s="455"/>
    </row>
    <row r="570" s="435" customFormat="1" ht="16.2" spans="1:5">
      <c r="A570" s="452">
        <v>2080108</v>
      </c>
      <c r="B570" s="453" t="s">
        <v>130</v>
      </c>
      <c r="C570" s="454">
        <v>5</v>
      </c>
      <c r="D570" s="456">
        <v>3</v>
      </c>
      <c r="E570" s="455">
        <f t="shared" si="4"/>
        <v>-0.4</v>
      </c>
    </row>
    <row r="571" s="435" customFormat="1" ht="16.2" spans="1:5">
      <c r="A571" s="452">
        <v>2080109</v>
      </c>
      <c r="B571" s="453" t="s">
        <v>447</v>
      </c>
      <c r="C571" s="454">
        <v>4</v>
      </c>
      <c r="D571" s="456">
        <v>2</v>
      </c>
      <c r="E571" s="455">
        <f t="shared" si="4"/>
        <v>-0.5</v>
      </c>
    </row>
    <row r="572" s="435" customFormat="1" ht="16.2" spans="1:5">
      <c r="A572" s="452">
        <v>2080110</v>
      </c>
      <c r="B572" s="453" t="s">
        <v>448</v>
      </c>
      <c r="C572" s="454">
        <v>0</v>
      </c>
      <c r="D572" s="456"/>
      <c r="E572" s="455"/>
    </row>
    <row r="573" s="435" customFormat="1" ht="16.2" spans="1:5">
      <c r="A573" s="452">
        <v>2080111</v>
      </c>
      <c r="B573" s="453" t="s">
        <v>449</v>
      </c>
      <c r="C573" s="454">
        <v>0</v>
      </c>
      <c r="D573" s="456"/>
      <c r="E573" s="455"/>
    </row>
    <row r="574" s="435" customFormat="1" ht="16.2" spans="1:5">
      <c r="A574" s="452">
        <v>2080112</v>
      </c>
      <c r="B574" s="453" t="s">
        <v>450</v>
      </c>
      <c r="C574" s="454">
        <v>5</v>
      </c>
      <c r="D574" s="456">
        <v>5</v>
      </c>
      <c r="E574" s="455">
        <f t="shared" si="4"/>
        <v>0</v>
      </c>
    </row>
    <row r="575" s="435" customFormat="1" ht="16.2" spans="1:5">
      <c r="A575" s="452">
        <v>2080113</v>
      </c>
      <c r="B575" s="453" t="s">
        <v>451</v>
      </c>
      <c r="C575" s="454">
        <v>0</v>
      </c>
      <c r="D575" s="456"/>
      <c r="E575" s="455"/>
    </row>
    <row r="576" s="435" customFormat="1" ht="16.2" spans="1:5">
      <c r="A576" s="452">
        <v>2080114</v>
      </c>
      <c r="B576" s="453" t="s">
        <v>452</v>
      </c>
      <c r="C576" s="454">
        <v>0</v>
      </c>
      <c r="D576" s="456"/>
      <c r="E576" s="455"/>
    </row>
    <row r="577" s="435" customFormat="1" ht="16.2" spans="1:5">
      <c r="A577" s="452">
        <v>2080115</v>
      </c>
      <c r="B577" s="453" t="s">
        <v>453</v>
      </c>
      <c r="C577" s="454">
        <v>0</v>
      </c>
      <c r="D577" s="456"/>
      <c r="E577" s="455"/>
    </row>
    <row r="578" s="435" customFormat="1" ht="16.2" spans="1:5">
      <c r="A578" s="452">
        <v>2080116</v>
      </c>
      <c r="B578" s="453" t="s">
        <v>454</v>
      </c>
      <c r="C578" s="454">
        <v>0</v>
      </c>
      <c r="D578" s="456"/>
      <c r="E578" s="455"/>
    </row>
    <row r="579" s="435" customFormat="1" ht="16.2" spans="1:5">
      <c r="A579" s="452">
        <v>2080150</v>
      </c>
      <c r="B579" s="453" t="s">
        <v>99</v>
      </c>
      <c r="C579" s="454">
        <v>104</v>
      </c>
      <c r="D579" s="456">
        <v>76</v>
      </c>
      <c r="E579" s="455">
        <f t="shared" si="4"/>
        <v>-0.27</v>
      </c>
    </row>
    <row r="580" s="435" customFormat="1" ht="16.2" spans="1:5">
      <c r="A580" s="452">
        <v>2080199</v>
      </c>
      <c r="B580" s="453" t="s">
        <v>455</v>
      </c>
      <c r="C580" s="454">
        <v>256</v>
      </c>
      <c r="D580" s="456">
        <v>2310</v>
      </c>
      <c r="E580" s="455">
        <f t="shared" si="4"/>
        <v>8.02</v>
      </c>
    </row>
    <row r="581" s="435" customFormat="1" ht="16.2" spans="1:5">
      <c r="A581" s="452">
        <v>20802</v>
      </c>
      <c r="B581" s="453" t="s">
        <v>456</v>
      </c>
      <c r="C581" s="454">
        <f>SUM(C582:C589)</f>
        <v>722</v>
      </c>
      <c r="D581" s="454">
        <f>SUM(D582:D589)</f>
        <v>642</v>
      </c>
      <c r="E581" s="455">
        <f t="shared" si="4"/>
        <v>-0.11</v>
      </c>
    </row>
    <row r="582" s="435" customFormat="1" ht="16.2" spans="1:5">
      <c r="A582" s="452">
        <v>2080201</v>
      </c>
      <c r="B582" s="453" t="s">
        <v>90</v>
      </c>
      <c r="C582" s="454">
        <v>178</v>
      </c>
      <c r="D582" s="456">
        <v>200</v>
      </c>
      <c r="E582" s="455">
        <f t="shared" si="4"/>
        <v>0.12</v>
      </c>
    </row>
    <row r="583" s="435" customFormat="1" ht="16.2" spans="1:5">
      <c r="A583" s="452">
        <v>2080202</v>
      </c>
      <c r="B583" s="453" t="s">
        <v>91</v>
      </c>
      <c r="C583" s="454">
        <v>46</v>
      </c>
      <c r="D583" s="456">
        <v>45</v>
      </c>
      <c r="E583" s="455">
        <f t="shared" si="4"/>
        <v>-0.02</v>
      </c>
    </row>
    <row r="584" s="435" customFormat="1" ht="16.2" spans="1:5">
      <c r="A584" s="452">
        <v>2080203</v>
      </c>
      <c r="B584" s="453" t="s">
        <v>92</v>
      </c>
      <c r="C584" s="454">
        <v>0</v>
      </c>
      <c r="D584" s="456"/>
      <c r="E584" s="455"/>
    </row>
    <row r="585" s="435" customFormat="1" ht="16.2" spans="1:5">
      <c r="A585" s="452">
        <v>2080206</v>
      </c>
      <c r="B585" s="453" t="s">
        <v>457</v>
      </c>
      <c r="C585" s="454">
        <v>4</v>
      </c>
      <c r="D585" s="456">
        <v>2</v>
      </c>
      <c r="E585" s="455">
        <f t="shared" si="4"/>
        <v>-0.5</v>
      </c>
    </row>
    <row r="586" s="435" customFormat="1" ht="16.2" spans="1:5">
      <c r="A586" s="452">
        <v>2080207</v>
      </c>
      <c r="B586" s="453" t="s">
        <v>458</v>
      </c>
      <c r="C586" s="454">
        <v>10</v>
      </c>
      <c r="D586" s="456">
        <v>13</v>
      </c>
      <c r="E586" s="455">
        <f t="shared" si="4"/>
        <v>0.3</v>
      </c>
    </row>
    <row r="587" s="435" customFormat="1" ht="16.2" spans="1:5">
      <c r="A587" s="452">
        <v>2080208</v>
      </c>
      <c r="B587" s="453" t="s">
        <v>459</v>
      </c>
      <c r="C587" s="454"/>
      <c r="D587" s="456"/>
      <c r="E587" s="455"/>
    </row>
    <row r="588" s="435" customFormat="1" ht="16.2" spans="1:5">
      <c r="A588" s="452">
        <v>2080209</v>
      </c>
      <c r="B588" s="453" t="s">
        <v>460</v>
      </c>
      <c r="C588" s="454">
        <v>231</v>
      </c>
      <c r="D588" s="456"/>
      <c r="E588" s="455"/>
    </row>
    <row r="589" s="435" customFormat="1" ht="16.2" spans="1:5">
      <c r="A589" s="452">
        <v>2080299</v>
      </c>
      <c r="B589" s="453" t="s">
        <v>461</v>
      </c>
      <c r="C589" s="454">
        <v>253</v>
      </c>
      <c r="D589" s="456">
        <v>382</v>
      </c>
      <c r="E589" s="455">
        <f t="shared" si="4"/>
        <v>0.51</v>
      </c>
    </row>
    <row r="590" s="435" customFormat="1" ht="16.2" spans="1:5">
      <c r="A590" s="452">
        <v>20804</v>
      </c>
      <c r="B590" s="453" t="s">
        <v>462</v>
      </c>
      <c r="C590" s="454">
        <v>0</v>
      </c>
      <c r="D590" s="456">
        <v>0</v>
      </c>
      <c r="E590" s="455"/>
    </row>
    <row r="591" s="435" customFormat="1" ht="16.2" spans="1:5">
      <c r="A591" s="452">
        <v>2080402</v>
      </c>
      <c r="B591" s="453" t="s">
        <v>463</v>
      </c>
      <c r="C591" s="454">
        <v>0</v>
      </c>
      <c r="D591" s="456">
        <v>0</v>
      </c>
      <c r="E591" s="455"/>
    </row>
    <row r="592" s="435" customFormat="1" ht="16.2" spans="1:5">
      <c r="A592" s="452">
        <v>20805</v>
      </c>
      <c r="B592" s="453" t="s">
        <v>464</v>
      </c>
      <c r="C592" s="454">
        <f>SUM(C593:C600)</f>
        <v>18060</v>
      </c>
      <c r="D592" s="454">
        <f>SUM(D593:D600)</f>
        <v>18745</v>
      </c>
      <c r="E592" s="455">
        <f t="shared" si="4"/>
        <v>0.04</v>
      </c>
    </row>
    <row r="593" s="435" customFormat="1" ht="16.2" spans="1:5">
      <c r="A593" s="452">
        <v>2080501</v>
      </c>
      <c r="B593" s="453" t="s">
        <v>465</v>
      </c>
      <c r="C593" s="454">
        <v>45</v>
      </c>
      <c r="D593" s="456">
        <v>27</v>
      </c>
      <c r="E593" s="455">
        <f t="shared" si="4"/>
        <v>-0.4</v>
      </c>
    </row>
    <row r="594" s="435" customFormat="1" ht="16.2" spans="1:5">
      <c r="A594" s="452">
        <v>2080502</v>
      </c>
      <c r="B594" s="453" t="s">
        <v>466</v>
      </c>
      <c r="C594" s="454">
        <v>1</v>
      </c>
      <c r="D594" s="456"/>
      <c r="E594" s="455"/>
    </row>
    <row r="595" s="435" customFormat="1" ht="16.2" spans="1:5">
      <c r="A595" s="452">
        <v>2080503</v>
      </c>
      <c r="B595" s="453" t="s">
        <v>467</v>
      </c>
      <c r="C595" s="454">
        <v>88</v>
      </c>
      <c r="D595" s="456">
        <v>61</v>
      </c>
      <c r="E595" s="455">
        <f t="shared" si="4"/>
        <v>-0.31</v>
      </c>
    </row>
    <row r="596" s="435" customFormat="1" ht="16.2" spans="1:5">
      <c r="A596" s="452">
        <v>2080505</v>
      </c>
      <c r="B596" s="453" t="s">
        <v>468</v>
      </c>
      <c r="C596" s="454">
        <v>4261</v>
      </c>
      <c r="D596" s="456">
        <v>4659</v>
      </c>
      <c r="E596" s="455">
        <f t="shared" si="4"/>
        <v>0.09</v>
      </c>
    </row>
    <row r="597" s="435" customFormat="1" ht="16.2" spans="1:5">
      <c r="A597" s="452">
        <v>2080506</v>
      </c>
      <c r="B597" s="453" t="s">
        <v>469</v>
      </c>
      <c r="C597" s="454">
        <v>1979</v>
      </c>
      <c r="D597" s="456">
        <v>2178</v>
      </c>
      <c r="E597" s="455">
        <f t="shared" ref="E597:E628" si="5">(D597/C597)-1</f>
        <v>0.1</v>
      </c>
    </row>
    <row r="598" s="435" customFormat="1" ht="16.2" spans="1:5">
      <c r="A598" s="452">
        <v>2080507</v>
      </c>
      <c r="B598" s="453" t="s">
        <v>470</v>
      </c>
      <c r="C598" s="454">
        <v>7518</v>
      </c>
      <c r="D598" s="456">
        <v>7651</v>
      </c>
      <c r="E598" s="455">
        <f t="shared" si="5"/>
        <v>0.02</v>
      </c>
    </row>
    <row r="599" s="435" customFormat="1" ht="16.2" spans="1:5">
      <c r="A599" s="452">
        <v>2080508</v>
      </c>
      <c r="B599" s="453" t="s">
        <v>471</v>
      </c>
      <c r="C599" s="454">
        <v>0</v>
      </c>
      <c r="D599" s="456"/>
      <c r="E599" s="455"/>
    </row>
    <row r="600" s="435" customFormat="1" ht="16.2" spans="1:5">
      <c r="A600" s="452">
        <v>2080599</v>
      </c>
      <c r="B600" s="453" t="s">
        <v>472</v>
      </c>
      <c r="C600" s="454">
        <v>4168</v>
      </c>
      <c r="D600" s="456">
        <v>4169</v>
      </c>
      <c r="E600" s="455"/>
    </row>
    <row r="601" s="435" customFormat="1" ht="16.2" spans="1:5">
      <c r="A601" s="452">
        <v>20806</v>
      </c>
      <c r="B601" s="453" t="s">
        <v>473</v>
      </c>
      <c r="C601" s="454">
        <v>0</v>
      </c>
      <c r="D601" s="456">
        <v>0</v>
      </c>
      <c r="E601" s="455"/>
    </row>
    <row r="602" s="435" customFormat="1" ht="16.2" spans="1:5">
      <c r="A602" s="452">
        <v>2080601</v>
      </c>
      <c r="B602" s="453" t="s">
        <v>474</v>
      </c>
      <c r="C602" s="454">
        <v>0</v>
      </c>
      <c r="D602" s="456">
        <v>0</v>
      </c>
      <c r="E602" s="455"/>
    </row>
    <row r="603" s="435" customFormat="1" ht="16.2" spans="1:5">
      <c r="A603" s="452">
        <v>2080602</v>
      </c>
      <c r="B603" s="453" t="s">
        <v>475</v>
      </c>
      <c r="C603" s="454">
        <v>0</v>
      </c>
      <c r="D603" s="456">
        <v>0</v>
      </c>
      <c r="E603" s="455"/>
    </row>
    <row r="604" s="435" customFormat="1" ht="16.2" spans="1:5">
      <c r="A604" s="452">
        <v>2080699</v>
      </c>
      <c r="B604" s="453" t="s">
        <v>476</v>
      </c>
      <c r="C604" s="454">
        <v>0</v>
      </c>
      <c r="D604" s="456">
        <v>0</v>
      </c>
      <c r="E604" s="455"/>
    </row>
    <row r="605" s="435" customFormat="1" ht="16.2" spans="1:5">
      <c r="A605" s="452">
        <v>20807</v>
      </c>
      <c r="B605" s="453" t="s">
        <v>477</v>
      </c>
      <c r="C605" s="454">
        <f>SUM(C606:C614)</f>
        <v>8464</v>
      </c>
      <c r="D605" s="454">
        <f>SUM(D606:D614)</f>
        <v>8430</v>
      </c>
      <c r="E605" s="455">
        <f t="shared" si="5"/>
        <v>0</v>
      </c>
    </row>
    <row r="606" s="435" customFormat="1" ht="16.2" spans="1:5">
      <c r="A606" s="452">
        <v>2080701</v>
      </c>
      <c r="B606" s="453" t="s">
        <v>478</v>
      </c>
      <c r="C606" s="454">
        <v>120</v>
      </c>
      <c r="D606" s="456">
        <v>170</v>
      </c>
      <c r="E606" s="455">
        <f t="shared" si="5"/>
        <v>0.42</v>
      </c>
    </row>
    <row r="607" s="435" customFormat="1" ht="16.2" spans="1:5">
      <c r="A607" s="452">
        <v>2080702</v>
      </c>
      <c r="B607" s="453" t="s">
        <v>479</v>
      </c>
      <c r="C607" s="454">
        <v>19</v>
      </c>
      <c r="D607" s="456">
        <v>64</v>
      </c>
      <c r="E607" s="455">
        <f t="shared" si="5"/>
        <v>2.37</v>
      </c>
    </row>
    <row r="608" s="435" customFormat="1" ht="16.2" spans="1:5">
      <c r="A608" s="452">
        <v>2080704</v>
      </c>
      <c r="B608" s="453" t="s">
        <v>480</v>
      </c>
      <c r="C608" s="454">
        <v>7282</v>
      </c>
      <c r="D608" s="456">
        <v>7072</v>
      </c>
      <c r="E608" s="455">
        <f t="shared" si="5"/>
        <v>-0.03</v>
      </c>
    </row>
    <row r="609" s="435" customFormat="1" ht="16.2" spans="1:5">
      <c r="A609" s="452">
        <v>2080705</v>
      </c>
      <c r="B609" s="453" t="s">
        <v>481</v>
      </c>
      <c r="C609" s="454">
        <v>1032</v>
      </c>
      <c r="D609" s="456">
        <v>1115</v>
      </c>
      <c r="E609" s="455">
        <f t="shared" si="5"/>
        <v>0.08</v>
      </c>
    </row>
    <row r="610" s="435" customFormat="1" ht="16.2" spans="1:5">
      <c r="A610" s="452">
        <v>2080709</v>
      </c>
      <c r="B610" s="453" t="s">
        <v>482</v>
      </c>
      <c r="C610" s="454">
        <v>0</v>
      </c>
      <c r="D610" s="456">
        <v>1</v>
      </c>
      <c r="E610" s="455"/>
    </row>
    <row r="611" s="435" customFormat="1" ht="16.2" spans="1:5">
      <c r="A611" s="452">
        <v>2080711</v>
      </c>
      <c r="B611" s="453" t="s">
        <v>483</v>
      </c>
      <c r="C611" s="454">
        <v>7</v>
      </c>
      <c r="D611" s="456"/>
      <c r="E611" s="455"/>
    </row>
    <row r="612" s="435" customFormat="1" ht="16.2" spans="1:5">
      <c r="A612" s="452">
        <v>2080712</v>
      </c>
      <c r="B612" s="453" t="s">
        <v>484</v>
      </c>
      <c r="C612" s="454">
        <v>0</v>
      </c>
      <c r="D612" s="456"/>
      <c r="E612" s="455"/>
    </row>
    <row r="613" s="435" customFormat="1" ht="16.2" spans="1:5">
      <c r="A613" s="452">
        <v>2080713</v>
      </c>
      <c r="B613" s="453" t="s">
        <v>485</v>
      </c>
      <c r="C613" s="454">
        <v>0</v>
      </c>
      <c r="D613" s="456">
        <v>8</v>
      </c>
      <c r="E613" s="455"/>
    </row>
    <row r="614" s="435" customFormat="1" ht="16.2" spans="1:5">
      <c r="A614" s="452">
        <v>2080799</v>
      </c>
      <c r="B614" s="453" t="s">
        <v>486</v>
      </c>
      <c r="C614" s="454">
        <v>4</v>
      </c>
      <c r="D614" s="456"/>
      <c r="E614" s="455"/>
    </row>
    <row r="615" s="435" customFormat="1" ht="16.2" spans="1:5">
      <c r="A615" s="452">
        <v>20808</v>
      </c>
      <c r="B615" s="453" t="s">
        <v>487</v>
      </c>
      <c r="C615" s="454">
        <f>SUM(C616:C623)</f>
        <v>1775</v>
      </c>
      <c r="D615" s="454">
        <f>SUM(D616:D623)</f>
        <v>1905</v>
      </c>
      <c r="E615" s="455">
        <f t="shared" si="5"/>
        <v>0.07</v>
      </c>
    </row>
    <row r="616" s="435" customFormat="1" ht="16.2" spans="1:5">
      <c r="A616" s="452">
        <v>2080801</v>
      </c>
      <c r="B616" s="453" t="s">
        <v>488</v>
      </c>
      <c r="C616" s="454">
        <v>413</v>
      </c>
      <c r="D616" s="456">
        <v>566</v>
      </c>
      <c r="E616" s="455">
        <f t="shared" si="5"/>
        <v>0.37</v>
      </c>
    </row>
    <row r="617" s="435" customFormat="1" ht="16.2" spans="1:5">
      <c r="A617" s="452">
        <v>2080802</v>
      </c>
      <c r="B617" s="453" t="s">
        <v>489</v>
      </c>
      <c r="C617" s="454">
        <v>1064</v>
      </c>
      <c r="D617" s="456">
        <v>1027</v>
      </c>
      <c r="E617" s="455">
        <f t="shared" si="5"/>
        <v>-0.03</v>
      </c>
    </row>
    <row r="618" s="435" customFormat="1" ht="16.2" spans="1:5">
      <c r="A618" s="452">
        <v>2080803</v>
      </c>
      <c r="B618" s="453" t="s">
        <v>490</v>
      </c>
      <c r="C618" s="454">
        <v>0</v>
      </c>
      <c r="D618" s="456"/>
      <c r="E618" s="455"/>
    </row>
    <row r="619" s="435" customFormat="1" ht="16.2" spans="1:5">
      <c r="A619" s="452">
        <v>2080805</v>
      </c>
      <c r="B619" s="453" t="s">
        <v>491</v>
      </c>
      <c r="C619" s="454">
        <v>295</v>
      </c>
      <c r="D619" s="456">
        <v>312</v>
      </c>
      <c r="E619" s="455">
        <f t="shared" si="5"/>
        <v>0.06</v>
      </c>
    </row>
    <row r="620" s="435" customFormat="1" ht="16.2" spans="1:5">
      <c r="A620" s="452">
        <v>2080806</v>
      </c>
      <c r="B620" s="453" t="s">
        <v>492</v>
      </c>
      <c r="C620" s="454">
        <v>0</v>
      </c>
      <c r="D620" s="456"/>
      <c r="E620" s="455"/>
    </row>
    <row r="621" s="435" customFormat="1" ht="16.2" spans="1:5">
      <c r="A621" s="452">
        <v>2080807</v>
      </c>
      <c r="B621" s="453" t="s">
        <v>493</v>
      </c>
      <c r="C621" s="454">
        <v>0</v>
      </c>
      <c r="D621" s="456"/>
      <c r="E621" s="455"/>
    </row>
    <row r="622" s="435" customFormat="1" ht="16.2" spans="1:5">
      <c r="A622" s="452">
        <v>2080808</v>
      </c>
      <c r="B622" s="453" t="s">
        <v>494</v>
      </c>
      <c r="C622" s="454">
        <v>0</v>
      </c>
      <c r="D622" s="456"/>
      <c r="E622" s="455"/>
    </row>
    <row r="623" s="435" customFormat="1" ht="16.2" spans="1:5">
      <c r="A623" s="452">
        <v>2080899</v>
      </c>
      <c r="B623" s="453" t="s">
        <v>495</v>
      </c>
      <c r="C623" s="454">
        <v>3</v>
      </c>
      <c r="D623" s="456"/>
      <c r="E623" s="455"/>
    </row>
    <row r="624" s="435" customFormat="1" ht="16.2" spans="1:5">
      <c r="A624" s="452">
        <v>20809</v>
      </c>
      <c r="B624" s="453" t="s">
        <v>496</v>
      </c>
      <c r="C624" s="454">
        <f>SUM(C625:C630)</f>
        <v>3931</v>
      </c>
      <c r="D624" s="454">
        <f>SUM(D625:D630)</f>
        <v>3831</v>
      </c>
      <c r="E624" s="455">
        <f t="shared" si="5"/>
        <v>-0.03</v>
      </c>
    </row>
    <row r="625" s="435" customFormat="1" ht="16.2" spans="1:5">
      <c r="A625" s="452">
        <v>2080901</v>
      </c>
      <c r="B625" s="453" t="s">
        <v>497</v>
      </c>
      <c r="C625" s="454">
        <v>623</v>
      </c>
      <c r="D625" s="456">
        <v>583</v>
      </c>
      <c r="E625" s="455">
        <f t="shared" si="5"/>
        <v>-0.06</v>
      </c>
    </row>
    <row r="626" s="435" customFormat="1" ht="16.2" spans="1:5">
      <c r="A626" s="452">
        <v>2080902</v>
      </c>
      <c r="B626" s="453" t="s">
        <v>498</v>
      </c>
      <c r="C626" s="454">
        <v>2039</v>
      </c>
      <c r="D626" s="456">
        <v>1879</v>
      </c>
      <c r="E626" s="455">
        <f t="shared" si="5"/>
        <v>-0.08</v>
      </c>
    </row>
    <row r="627" s="435" customFormat="1" ht="16.2" spans="1:5">
      <c r="A627" s="452">
        <v>2080903</v>
      </c>
      <c r="B627" s="453" t="s">
        <v>499</v>
      </c>
      <c r="C627" s="454">
        <v>32</v>
      </c>
      <c r="D627" s="456">
        <v>40</v>
      </c>
      <c r="E627" s="455">
        <f t="shared" si="5"/>
        <v>0.25</v>
      </c>
    </row>
    <row r="628" s="435" customFormat="1" ht="16.2" spans="1:5">
      <c r="A628" s="452">
        <v>2080904</v>
      </c>
      <c r="B628" s="453" t="s">
        <v>500</v>
      </c>
      <c r="C628" s="454">
        <v>7</v>
      </c>
      <c r="D628" s="456">
        <v>11</v>
      </c>
      <c r="E628" s="455">
        <f t="shared" si="5"/>
        <v>0.57</v>
      </c>
    </row>
    <row r="629" s="435" customFormat="1" ht="16.2" spans="1:5">
      <c r="A629" s="452">
        <v>2080905</v>
      </c>
      <c r="B629" s="453" t="s">
        <v>501</v>
      </c>
      <c r="C629" s="454">
        <v>1113</v>
      </c>
      <c r="D629" s="456">
        <v>1191</v>
      </c>
      <c r="E629" s="455">
        <f t="shared" ref="E629:E661" si="6">(D629/C629)-1</f>
        <v>0.07</v>
      </c>
    </row>
    <row r="630" s="435" customFormat="1" ht="16.2" spans="1:5">
      <c r="A630" s="452">
        <v>2080999</v>
      </c>
      <c r="B630" s="453" t="s">
        <v>502</v>
      </c>
      <c r="C630" s="454">
        <v>117</v>
      </c>
      <c r="D630" s="456">
        <v>127</v>
      </c>
      <c r="E630" s="455">
        <f t="shared" si="6"/>
        <v>0.09</v>
      </c>
    </row>
    <row r="631" s="435" customFormat="1" ht="16.2" spans="1:5">
      <c r="A631" s="452">
        <v>20810</v>
      </c>
      <c r="B631" s="453" t="s">
        <v>503</v>
      </c>
      <c r="C631" s="454">
        <f>SUM(C632:C638)</f>
        <v>5428</v>
      </c>
      <c r="D631" s="454">
        <f>SUM(D632:D638)</f>
        <v>7140</v>
      </c>
      <c r="E631" s="455">
        <f t="shared" si="6"/>
        <v>0.32</v>
      </c>
    </row>
    <row r="632" s="435" customFormat="1" ht="16.2" spans="1:5">
      <c r="A632" s="452">
        <v>2081001</v>
      </c>
      <c r="B632" s="453" t="s">
        <v>504</v>
      </c>
      <c r="C632" s="454">
        <v>135</v>
      </c>
      <c r="D632" s="456">
        <v>196</v>
      </c>
      <c r="E632" s="455">
        <f t="shared" si="6"/>
        <v>0.45</v>
      </c>
    </row>
    <row r="633" s="435" customFormat="1" ht="16.2" spans="1:5">
      <c r="A633" s="452">
        <v>2081002</v>
      </c>
      <c r="B633" s="453" t="s">
        <v>505</v>
      </c>
      <c r="C633" s="454">
        <v>4307</v>
      </c>
      <c r="D633" s="456">
        <v>5088</v>
      </c>
      <c r="E633" s="455">
        <f t="shared" si="6"/>
        <v>0.18</v>
      </c>
    </row>
    <row r="634" s="435" customFormat="1" ht="16.2" spans="1:5">
      <c r="A634" s="452">
        <v>2081003</v>
      </c>
      <c r="B634" s="453" t="s">
        <v>506</v>
      </c>
      <c r="C634" s="454">
        <v>0</v>
      </c>
      <c r="D634" s="456"/>
      <c r="E634" s="455"/>
    </row>
    <row r="635" s="435" customFormat="1" ht="16.2" spans="1:5">
      <c r="A635" s="452">
        <v>2081004</v>
      </c>
      <c r="B635" s="453" t="s">
        <v>507</v>
      </c>
      <c r="C635" s="454">
        <v>36</v>
      </c>
      <c r="D635" s="456">
        <v>459</v>
      </c>
      <c r="E635" s="455">
        <f t="shared" si="6"/>
        <v>11.75</v>
      </c>
    </row>
    <row r="636" s="435" customFormat="1" ht="16.2" spans="1:5">
      <c r="A636" s="452">
        <v>2081005</v>
      </c>
      <c r="B636" s="453" t="s">
        <v>508</v>
      </c>
      <c r="C636" s="454">
        <v>0</v>
      </c>
      <c r="D636" s="456"/>
      <c r="E636" s="455"/>
    </row>
    <row r="637" s="435" customFormat="1" ht="16.2" spans="1:5">
      <c r="A637" s="452">
        <v>2081006</v>
      </c>
      <c r="B637" s="453" t="s">
        <v>509</v>
      </c>
      <c r="C637" s="454">
        <v>950</v>
      </c>
      <c r="D637" s="456">
        <v>1397</v>
      </c>
      <c r="E637" s="455">
        <f t="shared" si="6"/>
        <v>0.47</v>
      </c>
    </row>
    <row r="638" s="435" customFormat="1" ht="16.2" spans="1:5">
      <c r="A638" s="452">
        <v>2081099</v>
      </c>
      <c r="B638" s="453" t="s">
        <v>510</v>
      </c>
      <c r="C638" s="454">
        <v>0</v>
      </c>
      <c r="D638" s="456"/>
      <c r="E638" s="455"/>
    </row>
    <row r="639" s="435" customFormat="1" ht="16.2" spans="1:5">
      <c r="A639" s="452">
        <v>20811</v>
      </c>
      <c r="B639" s="453" t="s">
        <v>511</v>
      </c>
      <c r="C639" s="454">
        <f>SUM(C640:C647)</f>
        <v>1531</v>
      </c>
      <c r="D639" s="454">
        <f>SUM(D640:D647)</f>
        <v>1030</v>
      </c>
      <c r="E639" s="455">
        <f t="shared" si="6"/>
        <v>-0.33</v>
      </c>
    </row>
    <row r="640" s="435" customFormat="1" ht="16.2" spans="1:5">
      <c r="A640" s="452">
        <v>2081101</v>
      </c>
      <c r="B640" s="453" t="s">
        <v>90</v>
      </c>
      <c r="C640" s="454">
        <v>60</v>
      </c>
      <c r="D640" s="456">
        <v>71</v>
      </c>
      <c r="E640" s="455">
        <f t="shared" si="6"/>
        <v>0.18</v>
      </c>
    </row>
    <row r="641" s="435" customFormat="1" ht="16.2" spans="1:5">
      <c r="A641" s="452">
        <v>2081102</v>
      </c>
      <c r="B641" s="453" t="s">
        <v>91</v>
      </c>
      <c r="C641" s="454">
        <v>6</v>
      </c>
      <c r="D641" s="456">
        <v>12</v>
      </c>
      <c r="E641" s="455">
        <f t="shared" si="6"/>
        <v>1</v>
      </c>
    </row>
    <row r="642" s="435" customFormat="1" ht="16.2" spans="1:5">
      <c r="A642" s="452">
        <v>2081103</v>
      </c>
      <c r="B642" s="453" t="s">
        <v>92</v>
      </c>
      <c r="C642" s="454">
        <v>0</v>
      </c>
      <c r="D642" s="456"/>
      <c r="E642" s="455"/>
    </row>
    <row r="643" s="435" customFormat="1" ht="16.2" spans="1:5">
      <c r="A643" s="452">
        <v>2081104</v>
      </c>
      <c r="B643" s="453" t="s">
        <v>512</v>
      </c>
      <c r="C643" s="454">
        <v>322</v>
      </c>
      <c r="D643" s="456">
        <v>170</v>
      </c>
      <c r="E643" s="455">
        <f t="shared" si="6"/>
        <v>-0.47</v>
      </c>
    </row>
    <row r="644" s="435" customFormat="1" ht="16.2" spans="1:5">
      <c r="A644" s="452">
        <v>2081105</v>
      </c>
      <c r="B644" s="453" t="s">
        <v>513</v>
      </c>
      <c r="C644" s="454">
        <v>397</v>
      </c>
      <c r="D644" s="456">
        <v>44</v>
      </c>
      <c r="E644" s="455">
        <f t="shared" si="6"/>
        <v>-0.89</v>
      </c>
    </row>
    <row r="645" s="435" customFormat="1" ht="16.2" spans="1:5">
      <c r="A645" s="452">
        <v>2081106</v>
      </c>
      <c r="B645" s="453" t="s">
        <v>514</v>
      </c>
      <c r="C645" s="454">
        <v>0</v>
      </c>
      <c r="D645" s="456"/>
      <c r="E645" s="455"/>
    </row>
    <row r="646" s="435" customFormat="1" ht="16.2" spans="1:5">
      <c r="A646" s="452">
        <v>2081107</v>
      </c>
      <c r="B646" s="453" t="s">
        <v>515</v>
      </c>
      <c r="C646" s="454">
        <v>331</v>
      </c>
      <c r="D646" s="456">
        <v>344</v>
      </c>
      <c r="E646" s="455">
        <f t="shared" si="6"/>
        <v>0.04</v>
      </c>
    </row>
    <row r="647" s="435" customFormat="1" ht="16.2" spans="1:5">
      <c r="A647" s="452">
        <v>2081199</v>
      </c>
      <c r="B647" s="453" t="s">
        <v>516</v>
      </c>
      <c r="C647" s="454">
        <v>415</v>
      </c>
      <c r="D647" s="456">
        <v>389</v>
      </c>
      <c r="E647" s="455">
        <f t="shared" si="6"/>
        <v>-0.06</v>
      </c>
    </row>
    <row r="648" s="435" customFormat="1" ht="16.2" spans="1:5">
      <c r="A648" s="452">
        <v>20816</v>
      </c>
      <c r="B648" s="453" t="s">
        <v>517</v>
      </c>
      <c r="C648" s="454">
        <f>SUM(C649:C653)</f>
        <v>1</v>
      </c>
      <c r="D648" s="454">
        <f>SUM(D649:D653)</f>
        <v>1</v>
      </c>
      <c r="E648" s="455">
        <f t="shared" si="6"/>
        <v>0</v>
      </c>
    </row>
    <row r="649" s="435" customFormat="1" ht="16.2" spans="1:5">
      <c r="A649" s="452">
        <v>2081601</v>
      </c>
      <c r="B649" s="453" t="s">
        <v>90</v>
      </c>
      <c r="C649" s="454">
        <v>0</v>
      </c>
      <c r="D649" s="456">
        <v>0</v>
      </c>
      <c r="E649" s="455"/>
    </row>
    <row r="650" s="435" customFormat="1" ht="16.2" spans="1:5">
      <c r="A650" s="452">
        <v>2081602</v>
      </c>
      <c r="B650" s="453" t="s">
        <v>91</v>
      </c>
      <c r="C650" s="454">
        <v>1</v>
      </c>
      <c r="D650" s="456">
        <v>1</v>
      </c>
      <c r="E650" s="455">
        <f t="shared" si="6"/>
        <v>0</v>
      </c>
    </row>
    <row r="651" s="435" customFormat="1" ht="16.2" spans="1:5">
      <c r="A651" s="452">
        <v>2081603</v>
      </c>
      <c r="B651" s="453" t="s">
        <v>92</v>
      </c>
      <c r="C651" s="454">
        <v>0</v>
      </c>
      <c r="D651" s="456">
        <v>0</v>
      </c>
      <c r="E651" s="455"/>
    </row>
    <row r="652" s="435" customFormat="1" ht="16.2" spans="1:5">
      <c r="A652" s="452">
        <v>2081650</v>
      </c>
      <c r="B652" s="453" t="s">
        <v>99</v>
      </c>
      <c r="C652" s="454">
        <v>0</v>
      </c>
      <c r="D652" s="456">
        <v>0</v>
      </c>
      <c r="E652" s="455"/>
    </row>
    <row r="653" s="435" customFormat="1" ht="16.2" spans="1:5">
      <c r="A653" s="452">
        <v>2081699</v>
      </c>
      <c r="B653" s="453" t="s">
        <v>518</v>
      </c>
      <c r="C653" s="454">
        <v>0</v>
      </c>
      <c r="D653" s="456">
        <v>0</v>
      </c>
      <c r="E653" s="455"/>
    </row>
    <row r="654" s="435" customFormat="1" ht="16.2" spans="1:5">
      <c r="A654" s="452">
        <v>20819</v>
      </c>
      <c r="B654" s="453" t="s">
        <v>519</v>
      </c>
      <c r="C654" s="454">
        <f>SUM(C655:C656)</f>
        <v>4375</v>
      </c>
      <c r="D654" s="454">
        <f>SUM(D655:D656)</f>
        <v>4448</v>
      </c>
      <c r="E654" s="455">
        <f t="shared" si="6"/>
        <v>0.02</v>
      </c>
    </row>
    <row r="655" s="435" customFormat="1" ht="16.2" spans="1:5">
      <c r="A655" s="452">
        <v>2081901</v>
      </c>
      <c r="B655" s="453" t="s">
        <v>520</v>
      </c>
      <c r="C655" s="454">
        <v>4375</v>
      </c>
      <c r="D655" s="456">
        <v>4448</v>
      </c>
      <c r="E655" s="455">
        <f t="shared" si="6"/>
        <v>0.02</v>
      </c>
    </row>
    <row r="656" s="435" customFormat="1" ht="16.2" spans="1:5">
      <c r="A656" s="452">
        <v>2081902</v>
      </c>
      <c r="B656" s="453" t="s">
        <v>521</v>
      </c>
      <c r="C656" s="454">
        <v>0</v>
      </c>
      <c r="D656" s="456">
        <v>0</v>
      </c>
      <c r="E656" s="455"/>
    </row>
    <row r="657" s="435" customFormat="1" ht="16.2" spans="1:5">
      <c r="A657" s="452">
        <v>20820</v>
      </c>
      <c r="B657" s="453" t="s">
        <v>522</v>
      </c>
      <c r="C657" s="454">
        <f>SUM(C658:C659)</f>
        <v>826</v>
      </c>
      <c r="D657" s="454">
        <f>SUM(D658:D659)</f>
        <v>787</v>
      </c>
      <c r="E657" s="455">
        <f t="shared" si="6"/>
        <v>-0.05</v>
      </c>
    </row>
    <row r="658" s="435" customFormat="1" ht="16.2" spans="1:5">
      <c r="A658" s="452">
        <v>2082001</v>
      </c>
      <c r="B658" s="453" t="s">
        <v>523</v>
      </c>
      <c r="C658" s="454">
        <v>758</v>
      </c>
      <c r="D658" s="456">
        <v>741</v>
      </c>
      <c r="E658" s="455">
        <f t="shared" si="6"/>
        <v>-0.02</v>
      </c>
    </row>
    <row r="659" s="435" customFormat="1" ht="16.2" spans="1:5">
      <c r="A659" s="452">
        <v>2082002</v>
      </c>
      <c r="B659" s="453" t="s">
        <v>524</v>
      </c>
      <c r="C659" s="454">
        <v>68</v>
      </c>
      <c r="D659" s="456">
        <v>46</v>
      </c>
      <c r="E659" s="455">
        <f t="shared" si="6"/>
        <v>-0.32</v>
      </c>
    </row>
    <row r="660" s="435" customFormat="1" ht="16.2" spans="1:5">
      <c r="A660" s="452">
        <v>20821</v>
      </c>
      <c r="B660" s="453" t="s">
        <v>525</v>
      </c>
      <c r="C660" s="454">
        <f>SUM(C661:C662)</f>
        <v>447</v>
      </c>
      <c r="D660" s="454">
        <f>SUM(D661:D662)</f>
        <v>537</v>
      </c>
      <c r="E660" s="455">
        <f t="shared" si="6"/>
        <v>0.2</v>
      </c>
    </row>
    <row r="661" s="435" customFormat="1" ht="16.2" spans="1:5">
      <c r="A661" s="452">
        <v>2082101</v>
      </c>
      <c r="B661" s="453" t="s">
        <v>526</v>
      </c>
      <c r="C661" s="454">
        <v>447</v>
      </c>
      <c r="D661" s="456">
        <v>537</v>
      </c>
      <c r="E661" s="455">
        <f t="shared" si="6"/>
        <v>0.2</v>
      </c>
    </row>
    <row r="662" s="435" customFormat="1" ht="16.2" spans="1:5">
      <c r="A662" s="452">
        <v>2082102</v>
      </c>
      <c r="B662" s="453" t="s">
        <v>527</v>
      </c>
      <c r="C662" s="454">
        <v>0</v>
      </c>
      <c r="D662" s="456">
        <v>0</v>
      </c>
      <c r="E662" s="455"/>
    </row>
    <row r="663" s="435" customFormat="1" ht="16.2" spans="1:5">
      <c r="A663" s="452">
        <v>20824</v>
      </c>
      <c r="B663" s="453" t="s">
        <v>528</v>
      </c>
      <c r="C663" s="454">
        <v>0</v>
      </c>
      <c r="D663" s="456">
        <v>0</v>
      </c>
      <c r="E663" s="455"/>
    </row>
    <row r="664" s="435" customFormat="1" ht="16.2" spans="1:5">
      <c r="A664" s="452">
        <v>2082401</v>
      </c>
      <c r="B664" s="453" t="s">
        <v>529</v>
      </c>
      <c r="C664" s="454">
        <v>0</v>
      </c>
      <c r="D664" s="456">
        <v>0</v>
      </c>
      <c r="E664" s="455"/>
    </row>
    <row r="665" s="435" customFormat="1" ht="16.2" spans="1:5">
      <c r="A665" s="452">
        <v>2082402</v>
      </c>
      <c r="B665" s="453" t="s">
        <v>530</v>
      </c>
      <c r="C665" s="454">
        <v>0</v>
      </c>
      <c r="D665" s="456">
        <v>0</v>
      </c>
      <c r="E665" s="455"/>
    </row>
    <row r="666" s="435" customFormat="1" ht="16.2" spans="1:5">
      <c r="A666" s="452">
        <v>20825</v>
      </c>
      <c r="B666" s="453" t="s">
        <v>531</v>
      </c>
      <c r="C666" s="454">
        <f>SUM(C667:C668)</f>
        <v>54</v>
      </c>
      <c r="D666" s="454">
        <f>SUM(D667:D668)</f>
        <v>45</v>
      </c>
      <c r="E666" s="455">
        <f>(D666/C666)-1</f>
        <v>-0.17</v>
      </c>
    </row>
    <row r="667" s="435" customFormat="1" ht="16.2" spans="1:5">
      <c r="A667" s="452">
        <v>2082501</v>
      </c>
      <c r="B667" s="453" t="s">
        <v>532</v>
      </c>
      <c r="C667" s="454">
        <v>54</v>
      </c>
      <c r="D667" s="456">
        <v>45</v>
      </c>
      <c r="E667" s="455">
        <f>(D667/C667)-1</f>
        <v>-0.17</v>
      </c>
    </row>
    <row r="668" s="435" customFormat="1" ht="16.2" spans="1:5">
      <c r="A668" s="452">
        <v>2082502</v>
      </c>
      <c r="B668" s="453" t="s">
        <v>533</v>
      </c>
      <c r="C668" s="454">
        <v>0</v>
      </c>
      <c r="D668" s="456">
        <v>0</v>
      </c>
      <c r="E668" s="455"/>
    </row>
    <row r="669" s="435" customFormat="1" ht="16.2" spans="1:5">
      <c r="A669" s="452">
        <v>20826</v>
      </c>
      <c r="B669" s="453" t="s">
        <v>534</v>
      </c>
      <c r="C669" s="454">
        <f>SUM(C670:C672)</f>
        <v>5594</v>
      </c>
      <c r="D669" s="454">
        <f>SUM(D670:D672)</f>
        <v>6656</v>
      </c>
      <c r="E669" s="455">
        <f>(D669/C669)-1</f>
        <v>0.19</v>
      </c>
    </row>
    <row r="670" s="435" customFormat="1" ht="16.2" spans="1:5">
      <c r="A670" s="452">
        <v>2082601</v>
      </c>
      <c r="B670" s="453" t="s">
        <v>535</v>
      </c>
      <c r="C670" s="454">
        <v>2422</v>
      </c>
      <c r="D670" s="456">
        <v>2873</v>
      </c>
      <c r="E670" s="455">
        <f>(D670/C670)-1</f>
        <v>0.19</v>
      </c>
    </row>
    <row r="671" s="435" customFormat="1" ht="16.2" spans="1:5">
      <c r="A671" s="452">
        <v>2082602</v>
      </c>
      <c r="B671" s="453" t="s">
        <v>536</v>
      </c>
      <c r="C671" s="454">
        <v>3172</v>
      </c>
      <c r="D671" s="456">
        <v>3783</v>
      </c>
      <c r="E671" s="455">
        <f>(D671/C671)-1</f>
        <v>0.19</v>
      </c>
    </row>
    <row r="672" s="435" customFormat="1" ht="16.2" spans="1:5">
      <c r="A672" s="452">
        <v>2082699</v>
      </c>
      <c r="B672" s="453" t="s">
        <v>537</v>
      </c>
      <c r="C672" s="454">
        <v>0</v>
      </c>
      <c r="D672" s="456">
        <v>0</v>
      </c>
      <c r="E672" s="455"/>
    </row>
    <row r="673" s="435" customFormat="1" ht="16.2" spans="1:5">
      <c r="A673" s="452">
        <v>20827</v>
      </c>
      <c r="B673" s="453" t="s">
        <v>538</v>
      </c>
      <c r="C673" s="454">
        <v>0</v>
      </c>
      <c r="D673" s="456">
        <v>0</v>
      </c>
      <c r="E673" s="455"/>
    </row>
    <row r="674" s="435" customFormat="1" ht="16.2" spans="1:5">
      <c r="A674" s="452">
        <v>2082701</v>
      </c>
      <c r="B674" s="453" t="s">
        <v>539</v>
      </c>
      <c r="C674" s="454">
        <v>0</v>
      </c>
      <c r="D674" s="456">
        <v>0</v>
      </c>
      <c r="E674" s="455"/>
    </row>
    <row r="675" s="435" customFormat="1" ht="16.2" spans="1:5">
      <c r="A675" s="452">
        <v>2082702</v>
      </c>
      <c r="B675" s="453" t="s">
        <v>540</v>
      </c>
      <c r="C675" s="454">
        <v>0</v>
      </c>
      <c r="D675" s="456">
        <v>0</v>
      </c>
      <c r="E675" s="455"/>
    </row>
    <row r="676" s="435" customFormat="1" ht="16.2" spans="1:5">
      <c r="A676" s="452">
        <v>2082799</v>
      </c>
      <c r="B676" s="453" t="s">
        <v>541</v>
      </c>
      <c r="C676" s="454">
        <v>0</v>
      </c>
      <c r="D676" s="456">
        <v>0</v>
      </c>
      <c r="E676" s="455"/>
    </row>
    <row r="677" s="435" customFormat="1" ht="16.2" spans="1:5">
      <c r="A677" s="452">
        <v>20828</v>
      </c>
      <c r="B677" s="453" t="s">
        <v>542</v>
      </c>
      <c r="C677" s="454">
        <f>SUM(C678:C685)</f>
        <v>244</v>
      </c>
      <c r="D677" s="454">
        <f>SUM(D678:D685)</f>
        <v>226</v>
      </c>
      <c r="E677" s="455">
        <f>(D677/C677)-1</f>
        <v>-0.07</v>
      </c>
    </row>
    <row r="678" s="435" customFormat="1" ht="16.2" spans="1:5">
      <c r="A678" s="452">
        <v>2082801</v>
      </c>
      <c r="B678" s="453" t="s">
        <v>90</v>
      </c>
      <c r="C678" s="454">
        <v>79</v>
      </c>
      <c r="D678" s="456">
        <v>75</v>
      </c>
      <c r="E678" s="455">
        <f>(D678/C678)-1</f>
        <v>-0.05</v>
      </c>
    </row>
    <row r="679" s="435" customFormat="1" ht="16.2" spans="1:5">
      <c r="A679" s="452">
        <v>2082802</v>
      </c>
      <c r="B679" s="453" t="s">
        <v>91</v>
      </c>
      <c r="C679" s="454">
        <v>8</v>
      </c>
      <c r="D679" s="456">
        <v>9</v>
      </c>
      <c r="E679" s="455">
        <f>(D679/C679)-1</f>
        <v>0.13</v>
      </c>
    </row>
    <row r="680" s="435" customFormat="1" ht="16.2" spans="1:5">
      <c r="A680" s="452">
        <v>2082803</v>
      </c>
      <c r="B680" s="453" t="s">
        <v>92</v>
      </c>
      <c r="C680" s="454">
        <v>0</v>
      </c>
      <c r="D680" s="456"/>
      <c r="E680" s="455"/>
    </row>
    <row r="681" s="435" customFormat="1" ht="16.2" spans="1:5">
      <c r="A681" s="452">
        <v>2082804</v>
      </c>
      <c r="B681" s="453" t="s">
        <v>543</v>
      </c>
      <c r="C681" s="454">
        <v>91</v>
      </c>
      <c r="D681" s="456">
        <v>71</v>
      </c>
      <c r="E681" s="455">
        <f>(D681/C681)-1</f>
        <v>-0.22</v>
      </c>
    </row>
    <row r="682" s="435" customFormat="1" ht="16.2" spans="1:5">
      <c r="A682" s="452">
        <v>2082805</v>
      </c>
      <c r="B682" s="453" t="s">
        <v>544</v>
      </c>
      <c r="C682" s="454">
        <v>0</v>
      </c>
      <c r="D682" s="456"/>
      <c r="E682" s="455"/>
    </row>
    <row r="683" s="435" customFormat="1" ht="16.2" spans="1:5">
      <c r="A683" s="452">
        <v>2082806</v>
      </c>
      <c r="B683" s="453" t="s">
        <v>130</v>
      </c>
      <c r="C683" s="454">
        <v>0</v>
      </c>
      <c r="D683" s="456"/>
      <c r="E683" s="455"/>
    </row>
    <row r="684" s="435" customFormat="1" ht="16.2" spans="1:5">
      <c r="A684" s="452">
        <v>2082850</v>
      </c>
      <c r="B684" s="453" t="s">
        <v>99</v>
      </c>
      <c r="C684" s="454">
        <v>60</v>
      </c>
      <c r="D684" s="456">
        <v>65</v>
      </c>
      <c r="E684" s="455">
        <f>(D684/C684)-1</f>
        <v>0.08</v>
      </c>
    </row>
    <row r="685" s="435" customFormat="1" ht="16.2" spans="1:5">
      <c r="A685" s="452">
        <v>2082899</v>
      </c>
      <c r="B685" s="453" t="s">
        <v>545</v>
      </c>
      <c r="C685" s="454">
        <v>6</v>
      </c>
      <c r="D685" s="456">
        <v>6</v>
      </c>
      <c r="E685" s="455">
        <f>(D685/C685)-1</f>
        <v>0</v>
      </c>
    </row>
    <row r="686" s="435" customFormat="1" ht="16.2" spans="1:5">
      <c r="A686" s="452">
        <v>20830</v>
      </c>
      <c r="B686" s="453" t="s">
        <v>546</v>
      </c>
      <c r="C686" s="454">
        <f>SUM(C687:C688)</f>
        <v>18</v>
      </c>
      <c r="D686" s="454">
        <f>SUM(D687:D688)</f>
        <v>0</v>
      </c>
      <c r="E686" s="455"/>
    </row>
    <row r="687" s="435" customFormat="1" ht="16.2" spans="1:5">
      <c r="A687" s="452">
        <v>2083001</v>
      </c>
      <c r="B687" s="453" t="s">
        <v>547</v>
      </c>
      <c r="C687" s="454">
        <v>18</v>
      </c>
      <c r="D687" s="456"/>
      <c r="E687" s="455"/>
    </row>
    <row r="688" s="435" customFormat="1" ht="16.2" spans="1:5">
      <c r="A688" s="452">
        <v>2083099</v>
      </c>
      <c r="B688" s="453" t="s">
        <v>548</v>
      </c>
      <c r="C688" s="454">
        <v>0</v>
      </c>
      <c r="D688" s="456">
        <v>0</v>
      </c>
      <c r="E688" s="455"/>
    </row>
    <row r="689" s="435" customFormat="1" ht="16.2" spans="1:5">
      <c r="A689" s="452">
        <v>20899</v>
      </c>
      <c r="B689" s="453" t="s">
        <v>549</v>
      </c>
      <c r="C689" s="454">
        <f>SUM(C690)</f>
        <v>4173</v>
      </c>
      <c r="D689" s="454">
        <f>SUM(D690)</f>
        <v>2238</v>
      </c>
      <c r="E689" s="455">
        <f>(D689/C689)-1</f>
        <v>-0.46</v>
      </c>
    </row>
    <row r="690" s="435" customFormat="1" ht="16.2" spans="1:5">
      <c r="A690" s="452">
        <v>2089999</v>
      </c>
      <c r="B690" s="453" t="s">
        <v>549</v>
      </c>
      <c r="C690" s="454">
        <v>4173</v>
      </c>
      <c r="D690" s="456">
        <v>2238</v>
      </c>
      <c r="E690" s="455">
        <f>(D690/C690)-1</f>
        <v>-0.46</v>
      </c>
    </row>
    <row r="691" s="435" customFormat="1" ht="16.2" spans="1:5">
      <c r="A691" s="448">
        <v>210</v>
      </c>
      <c r="B691" s="449" t="s">
        <v>56</v>
      </c>
      <c r="C691" s="450">
        <f>C692+C697+C712+C716+C728+C731+C735+C740+C744+C748+C751+C760+C762+C768+C777</f>
        <v>23934</v>
      </c>
      <c r="D691" s="450">
        <f>D692+D697+D712+D716+D728+D731+D735+D740+D744+D748+D751+D760+D762+D768+D777+D773</f>
        <v>29779</v>
      </c>
      <c r="E691" s="458">
        <f t="shared" ref="E689:E694" si="7">(D691/C691)-1</f>
        <v>0.24</v>
      </c>
    </row>
    <row r="692" s="435" customFormat="1" ht="16.2" spans="1:5">
      <c r="A692" s="452">
        <v>21001</v>
      </c>
      <c r="B692" s="453" t="s">
        <v>550</v>
      </c>
      <c r="C692" s="454">
        <f>SUM(C693:C696)</f>
        <v>135</v>
      </c>
      <c r="D692" s="454">
        <f>SUM(D693:D696)</f>
        <v>119</v>
      </c>
      <c r="E692" s="455">
        <f t="shared" si="7"/>
        <v>-0.12</v>
      </c>
    </row>
    <row r="693" s="435" customFormat="1" ht="16.2" spans="1:5">
      <c r="A693" s="452">
        <v>2100101</v>
      </c>
      <c r="B693" s="453" t="s">
        <v>90</v>
      </c>
      <c r="C693" s="454">
        <v>116</v>
      </c>
      <c r="D693" s="456">
        <v>116</v>
      </c>
      <c r="E693" s="455">
        <f t="shared" si="7"/>
        <v>0</v>
      </c>
    </row>
    <row r="694" s="435" customFormat="1" ht="16.2" spans="1:5">
      <c r="A694" s="452">
        <v>2100102</v>
      </c>
      <c r="B694" s="453" t="s">
        <v>91</v>
      </c>
      <c r="C694" s="454">
        <v>5</v>
      </c>
      <c r="D694" s="456">
        <v>3</v>
      </c>
      <c r="E694" s="455">
        <f t="shared" si="7"/>
        <v>-0.4</v>
      </c>
    </row>
    <row r="695" s="435" customFormat="1" ht="16.2" spans="1:5">
      <c r="A695" s="452">
        <v>2100103</v>
      </c>
      <c r="B695" s="453" t="s">
        <v>92</v>
      </c>
      <c r="C695" s="454">
        <v>0</v>
      </c>
      <c r="D695" s="456"/>
      <c r="E695" s="455"/>
    </row>
    <row r="696" s="435" customFormat="1" ht="16.2" spans="1:5">
      <c r="A696" s="452">
        <v>2100199</v>
      </c>
      <c r="B696" s="453" t="s">
        <v>551</v>
      </c>
      <c r="C696" s="454">
        <v>14</v>
      </c>
      <c r="D696" s="456"/>
      <c r="E696" s="455"/>
    </row>
    <row r="697" s="435" customFormat="1" ht="16.2" spans="1:5">
      <c r="A697" s="452">
        <v>21002</v>
      </c>
      <c r="B697" s="453" t="s">
        <v>552</v>
      </c>
      <c r="C697" s="454">
        <f>SUM(C698:C711)</f>
        <v>1662</v>
      </c>
      <c r="D697" s="454">
        <f>SUM(D698:D711)</f>
        <v>1944</v>
      </c>
      <c r="E697" s="455">
        <f>(D697/C697)-1</f>
        <v>0.17</v>
      </c>
    </row>
    <row r="698" s="435" customFormat="1" ht="16.2" spans="1:5">
      <c r="A698" s="452">
        <v>2100201</v>
      </c>
      <c r="B698" s="453" t="s">
        <v>553</v>
      </c>
      <c r="C698" s="454">
        <v>1662</v>
      </c>
      <c r="D698" s="456">
        <v>1824</v>
      </c>
      <c r="E698" s="455">
        <f>(D698/C698)-1</f>
        <v>0.1</v>
      </c>
    </row>
    <row r="699" s="435" customFormat="1" ht="16.2" spans="1:5">
      <c r="A699" s="452">
        <v>2100202</v>
      </c>
      <c r="B699" s="453" t="s">
        <v>554</v>
      </c>
      <c r="C699" s="454">
        <v>0</v>
      </c>
      <c r="D699" s="456">
        <v>14</v>
      </c>
      <c r="E699" s="455"/>
    </row>
    <row r="700" s="435" customFormat="1" ht="16.2" spans="1:5">
      <c r="A700" s="452">
        <v>2100203</v>
      </c>
      <c r="B700" s="453" t="s">
        <v>555</v>
      </c>
      <c r="C700" s="454">
        <v>0</v>
      </c>
      <c r="D700" s="456"/>
      <c r="E700" s="455"/>
    </row>
    <row r="701" s="435" customFormat="1" ht="16.2" spans="1:5">
      <c r="A701" s="452">
        <v>2100204</v>
      </c>
      <c r="B701" s="453" t="s">
        <v>556</v>
      </c>
      <c r="C701" s="454">
        <v>0</v>
      </c>
      <c r="D701" s="456"/>
      <c r="E701" s="455"/>
    </row>
    <row r="702" s="435" customFormat="1" ht="16.2" spans="1:5">
      <c r="A702" s="452">
        <v>2100205</v>
      </c>
      <c r="B702" s="453" t="s">
        <v>557</v>
      </c>
      <c r="C702" s="454">
        <v>0</v>
      </c>
      <c r="D702" s="456"/>
      <c r="E702" s="455"/>
    </row>
    <row r="703" s="435" customFormat="1" ht="16.2" spans="1:5">
      <c r="A703" s="452">
        <v>2100206</v>
      </c>
      <c r="B703" s="453" t="s">
        <v>558</v>
      </c>
      <c r="C703" s="454">
        <v>0</v>
      </c>
      <c r="D703" s="456">
        <v>35</v>
      </c>
      <c r="E703" s="455"/>
    </row>
    <row r="704" s="435" customFormat="1" ht="16.2" spans="1:5">
      <c r="A704" s="452">
        <v>2100207</v>
      </c>
      <c r="B704" s="453" t="s">
        <v>559</v>
      </c>
      <c r="C704" s="454">
        <v>0</v>
      </c>
      <c r="D704" s="456"/>
      <c r="E704" s="455"/>
    </row>
    <row r="705" s="435" customFormat="1" ht="16.2" spans="1:5">
      <c r="A705" s="452">
        <v>2100208</v>
      </c>
      <c r="B705" s="453" t="s">
        <v>560</v>
      </c>
      <c r="C705" s="454">
        <v>0</v>
      </c>
      <c r="D705" s="456"/>
      <c r="E705" s="455"/>
    </row>
    <row r="706" s="435" customFormat="1" ht="16.2" spans="1:5">
      <c r="A706" s="452">
        <v>2100209</v>
      </c>
      <c r="B706" s="453" t="s">
        <v>561</v>
      </c>
      <c r="C706" s="454">
        <v>0</v>
      </c>
      <c r="D706" s="456"/>
      <c r="E706" s="455"/>
    </row>
    <row r="707" s="435" customFormat="1" ht="16.2" spans="1:5">
      <c r="A707" s="452">
        <v>2100210</v>
      </c>
      <c r="B707" s="453" t="s">
        <v>562</v>
      </c>
      <c r="C707" s="454">
        <v>0</v>
      </c>
      <c r="D707" s="456"/>
      <c r="E707" s="455"/>
    </row>
    <row r="708" s="435" customFormat="1" ht="16.2" spans="1:5">
      <c r="A708" s="452">
        <v>2100211</v>
      </c>
      <c r="B708" s="453" t="s">
        <v>563</v>
      </c>
      <c r="C708" s="454">
        <v>0</v>
      </c>
      <c r="D708" s="456"/>
      <c r="E708" s="455"/>
    </row>
    <row r="709" s="435" customFormat="1" ht="16.2" spans="1:5">
      <c r="A709" s="452">
        <v>2100212</v>
      </c>
      <c r="B709" s="453" t="s">
        <v>564</v>
      </c>
      <c r="C709" s="454">
        <v>0</v>
      </c>
      <c r="D709" s="456"/>
      <c r="E709" s="455"/>
    </row>
    <row r="710" s="435" customFormat="1" ht="16.2" spans="1:5">
      <c r="A710" s="452">
        <v>2100213</v>
      </c>
      <c r="B710" s="453" t="s">
        <v>565</v>
      </c>
      <c r="C710" s="454">
        <v>0</v>
      </c>
      <c r="D710" s="456"/>
      <c r="E710" s="455"/>
    </row>
    <row r="711" s="435" customFormat="1" ht="16.2" spans="1:5">
      <c r="A711" s="452">
        <v>2100299</v>
      </c>
      <c r="B711" s="453" t="s">
        <v>566</v>
      </c>
      <c r="C711" s="454">
        <v>0</v>
      </c>
      <c r="D711" s="456">
        <v>71</v>
      </c>
      <c r="E711" s="455"/>
    </row>
    <row r="712" s="435" customFormat="1" ht="16.2" spans="1:5">
      <c r="A712" s="452">
        <v>21003</v>
      </c>
      <c r="B712" s="453" t="s">
        <v>567</v>
      </c>
      <c r="C712" s="454">
        <f>SUM(C713:C715)</f>
        <v>2198</v>
      </c>
      <c r="D712" s="454">
        <f>SUM(D713:D715)</f>
        <v>2424</v>
      </c>
      <c r="E712" s="455">
        <f t="shared" ref="E712:E719" si="8">(D712/C712)-1</f>
        <v>0.1</v>
      </c>
    </row>
    <row r="713" s="435" customFormat="1" ht="16.2" spans="1:5">
      <c r="A713" s="452">
        <v>2100301</v>
      </c>
      <c r="B713" s="453" t="s">
        <v>568</v>
      </c>
      <c r="C713" s="454">
        <v>833</v>
      </c>
      <c r="D713" s="456">
        <v>978</v>
      </c>
      <c r="E713" s="455">
        <f t="shared" si="8"/>
        <v>0.17</v>
      </c>
    </row>
    <row r="714" s="435" customFormat="1" ht="16.2" spans="1:5">
      <c r="A714" s="452">
        <v>2100302</v>
      </c>
      <c r="B714" s="453" t="s">
        <v>569</v>
      </c>
      <c r="C714" s="454">
        <v>1052</v>
      </c>
      <c r="D714" s="456">
        <v>1104</v>
      </c>
      <c r="E714" s="455">
        <f t="shared" si="8"/>
        <v>0.05</v>
      </c>
    </row>
    <row r="715" s="435" customFormat="1" ht="16.2" spans="1:5">
      <c r="A715" s="452">
        <v>2100399</v>
      </c>
      <c r="B715" s="453" t="s">
        <v>570</v>
      </c>
      <c r="C715" s="454">
        <v>313</v>
      </c>
      <c r="D715" s="456">
        <v>342</v>
      </c>
      <c r="E715" s="455">
        <f t="shared" si="8"/>
        <v>0.09</v>
      </c>
    </row>
    <row r="716" s="435" customFormat="1" ht="16.2" spans="1:5">
      <c r="A716" s="452">
        <v>21004</v>
      </c>
      <c r="B716" s="453" t="s">
        <v>571</v>
      </c>
      <c r="C716" s="454">
        <f>SUM(C717:C727)</f>
        <v>11207</v>
      </c>
      <c r="D716" s="454">
        <f>SUM(D717:D727)</f>
        <v>15225</v>
      </c>
      <c r="E716" s="455">
        <f t="shared" si="8"/>
        <v>0.36</v>
      </c>
    </row>
    <row r="717" s="435" customFormat="1" ht="16.2" spans="1:5">
      <c r="A717" s="452">
        <v>2100401</v>
      </c>
      <c r="B717" s="453" t="s">
        <v>572</v>
      </c>
      <c r="C717" s="454">
        <v>372</v>
      </c>
      <c r="D717" s="456">
        <v>460</v>
      </c>
      <c r="E717" s="455">
        <f t="shared" si="8"/>
        <v>0.24</v>
      </c>
    </row>
    <row r="718" s="435" customFormat="1" ht="16.2" spans="1:5">
      <c r="A718" s="452">
        <v>2100402</v>
      </c>
      <c r="B718" s="453" t="s">
        <v>573</v>
      </c>
      <c r="C718" s="454">
        <v>106</v>
      </c>
      <c r="D718" s="456">
        <v>114</v>
      </c>
      <c r="E718" s="455">
        <f t="shared" si="8"/>
        <v>0.08</v>
      </c>
    </row>
    <row r="719" s="435" customFormat="1" ht="16.2" spans="1:5">
      <c r="A719" s="452">
        <v>2100403</v>
      </c>
      <c r="B719" s="453" t="s">
        <v>574</v>
      </c>
      <c r="C719" s="454">
        <v>139</v>
      </c>
      <c r="D719" s="456">
        <v>149</v>
      </c>
      <c r="E719" s="455">
        <f t="shared" si="8"/>
        <v>0.07</v>
      </c>
    </row>
    <row r="720" s="435" customFormat="1" ht="16.2" spans="1:5">
      <c r="A720" s="452">
        <v>2100404</v>
      </c>
      <c r="B720" s="453" t="s">
        <v>575</v>
      </c>
      <c r="C720" s="454">
        <v>0</v>
      </c>
      <c r="D720" s="456"/>
      <c r="E720" s="455"/>
    </row>
    <row r="721" s="435" customFormat="1" ht="16.2" spans="1:5">
      <c r="A721" s="452">
        <v>2100405</v>
      </c>
      <c r="B721" s="453" t="s">
        <v>576</v>
      </c>
      <c r="C721" s="454">
        <v>0</v>
      </c>
      <c r="D721" s="456"/>
      <c r="E721" s="455"/>
    </row>
    <row r="722" s="435" customFormat="1" ht="16.2" spans="1:5">
      <c r="A722" s="452">
        <v>2100406</v>
      </c>
      <c r="B722" s="453" t="s">
        <v>577</v>
      </c>
      <c r="C722" s="454">
        <v>0</v>
      </c>
      <c r="D722" s="456"/>
      <c r="E722" s="455"/>
    </row>
    <row r="723" s="435" customFormat="1" ht="16.2" spans="1:5">
      <c r="A723" s="452">
        <v>2100407</v>
      </c>
      <c r="B723" s="453" t="s">
        <v>578</v>
      </c>
      <c r="C723" s="454">
        <v>0</v>
      </c>
      <c r="D723" s="456"/>
      <c r="E723" s="455"/>
    </row>
    <row r="724" s="435" customFormat="1" ht="16.2" spans="1:5">
      <c r="A724" s="452">
        <v>2100408</v>
      </c>
      <c r="B724" s="453" t="s">
        <v>579</v>
      </c>
      <c r="C724" s="454">
        <v>980</v>
      </c>
      <c r="D724" s="456">
        <v>4636</v>
      </c>
      <c r="E724" s="455">
        <f>(D724/C724)-1</f>
        <v>3.73</v>
      </c>
    </row>
    <row r="725" s="435" customFormat="1" ht="16.2" spans="1:5">
      <c r="A725" s="452">
        <v>2100409</v>
      </c>
      <c r="B725" s="453" t="s">
        <v>580</v>
      </c>
      <c r="C725" s="454">
        <v>9378</v>
      </c>
      <c r="D725" s="456">
        <v>9486</v>
      </c>
      <c r="E725" s="455">
        <f>(D725/C725)-1</f>
        <v>0.01</v>
      </c>
    </row>
    <row r="726" s="435" customFormat="1" ht="16.2" spans="1:5">
      <c r="A726" s="452">
        <v>2100410</v>
      </c>
      <c r="B726" s="453" t="s">
        <v>581</v>
      </c>
      <c r="C726" s="454">
        <v>0</v>
      </c>
      <c r="D726" s="456"/>
      <c r="E726" s="455"/>
    </row>
    <row r="727" s="435" customFormat="1" ht="16.2" spans="1:5">
      <c r="A727" s="452">
        <v>2100499</v>
      </c>
      <c r="B727" s="453" t="s">
        <v>582</v>
      </c>
      <c r="C727" s="454">
        <v>232</v>
      </c>
      <c r="D727" s="456">
        <v>380</v>
      </c>
      <c r="E727" s="455">
        <f>(D727/C727)-1</f>
        <v>0.64</v>
      </c>
    </row>
    <row r="728" s="435" customFormat="1" ht="16.2" spans="1:5">
      <c r="A728" s="452">
        <v>21006</v>
      </c>
      <c r="B728" s="453" t="s">
        <v>583</v>
      </c>
      <c r="C728" s="454"/>
      <c r="D728" s="456"/>
      <c r="E728" s="455"/>
    </row>
    <row r="729" s="435" customFormat="1" ht="16.2" spans="1:5">
      <c r="A729" s="452">
        <v>2100601</v>
      </c>
      <c r="B729" s="453" t="s">
        <v>584</v>
      </c>
      <c r="C729" s="454"/>
      <c r="D729" s="456"/>
      <c r="E729" s="455"/>
    </row>
    <row r="730" s="435" customFormat="1" ht="16.2" spans="1:5">
      <c r="A730" s="452">
        <v>2100699</v>
      </c>
      <c r="B730" s="453" t="s">
        <v>585</v>
      </c>
      <c r="C730" s="454"/>
      <c r="D730" s="456"/>
      <c r="E730" s="455"/>
    </row>
    <row r="731" s="435" customFormat="1" ht="16.2" spans="1:5">
      <c r="A731" s="452">
        <v>21007</v>
      </c>
      <c r="B731" s="453" t="s">
        <v>586</v>
      </c>
      <c r="C731" s="454">
        <f>SUM(C732:C734)</f>
        <v>665</v>
      </c>
      <c r="D731" s="454">
        <f>SUM(D732:D734)</f>
        <v>727</v>
      </c>
      <c r="E731" s="455">
        <f>(D731/C731)-1</f>
        <v>0.09</v>
      </c>
    </row>
    <row r="732" s="435" customFormat="1" ht="16.2" spans="1:5">
      <c r="A732" s="452">
        <v>2100716</v>
      </c>
      <c r="B732" s="453" t="s">
        <v>587</v>
      </c>
      <c r="C732" s="454">
        <v>0</v>
      </c>
      <c r="D732" s="456"/>
      <c r="E732" s="455"/>
    </row>
    <row r="733" s="435" customFormat="1" ht="16.2" spans="1:5">
      <c r="A733" s="452">
        <v>2100717</v>
      </c>
      <c r="B733" s="453" t="s">
        <v>588</v>
      </c>
      <c r="C733" s="454">
        <v>636</v>
      </c>
      <c r="D733" s="456">
        <v>694</v>
      </c>
      <c r="E733" s="455">
        <f t="shared" ref="E733:E740" si="9">(D733/C733)-1</f>
        <v>0.09</v>
      </c>
    </row>
    <row r="734" s="435" customFormat="1" ht="16.2" spans="1:5">
      <c r="A734" s="452">
        <v>2100799</v>
      </c>
      <c r="B734" s="453" t="s">
        <v>589</v>
      </c>
      <c r="C734" s="454">
        <v>29</v>
      </c>
      <c r="D734" s="456">
        <v>33</v>
      </c>
      <c r="E734" s="455">
        <f t="shared" si="9"/>
        <v>0.14</v>
      </c>
    </row>
    <row r="735" s="435" customFormat="1" ht="16.2" spans="1:5">
      <c r="A735" s="452">
        <v>21011</v>
      </c>
      <c r="B735" s="453" t="s">
        <v>590</v>
      </c>
      <c r="C735" s="454">
        <f>SUM(C736:C739)</f>
        <v>4941</v>
      </c>
      <c r="D735" s="454">
        <f>SUM(D736:D739)</f>
        <v>5369</v>
      </c>
      <c r="E735" s="455">
        <f t="shared" si="9"/>
        <v>0.09</v>
      </c>
    </row>
    <row r="736" s="435" customFormat="1" ht="16.2" spans="1:5">
      <c r="A736" s="452">
        <v>2101101</v>
      </c>
      <c r="B736" s="453" t="s">
        <v>591</v>
      </c>
      <c r="C736" s="454">
        <v>381</v>
      </c>
      <c r="D736" s="456">
        <v>408</v>
      </c>
      <c r="E736" s="455">
        <f t="shared" si="9"/>
        <v>0.07</v>
      </c>
    </row>
    <row r="737" s="435" customFormat="1" ht="16.2" spans="1:5">
      <c r="A737" s="452">
        <v>2101102</v>
      </c>
      <c r="B737" s="453" t="s">
        <v>592</v>
      </c>
      <c r="C737" s="454">
        <v>1175</v>
      </c>
      <c r="D737" s="456">
        <v>1289</v>
      </c>
      <c r="E737" s="455">
        <f t="shared" si="9"/>
        <v>0.1</v>
      </c>
    </row>
    <row r="738" s="435" customFormat="1" ht="16.2" spans="1:5">
      <c r="A738" s="452">
        <v>2101103</v>
      </c>
      <c r="B738" s="453" t="s">
        <v>593</v>
      </c>
      <c r="C738" s="454">
        <v>3055</v>
      </c>
      <c r="D738" s="456">
        <v>3176</v>
      </c>
      <c r="E738" s="455">
        <f t="shared" si="9"/>
        <v>0.04</v>
      </c>
    </row>
    <row r="739" s="435" customFormat="1" ht="16.2" spans="1:5">
      <c r="A739" s="452">
        <v>2101199</v>
      </c>
      <c r="B739" s="453" t="s">
        <v>594</v>
      </c>
      <c r="C739" s="454">
        <v>330</v>
      </c>
      <c r="D739" s="456">
        <v>496</v>
      </c>
      <c r="E739" s="455">
        <f t="shared" si="9"/>
        <v>0.5</v>
      </c>
    </row>
    <row r="740" s="435" customFormat="1" ht="16.2" spans="1:5">
      <c r="A740" s="452">
        <v>21012</v>
      </c>
      <c r="B740" s="453" t="s">
        <v>595</v>
      </c>
      <c r="C740" s="454">
        <f>SUM(C741:C743)</f>
        <v>250</v>
      </c>
      <c r="D740" s="454">
        <f>SUM(D741:D743)</f>
        <v>250</v>
      </c>
      <c r="E740" s="455">
        <f t="shared" si="9"/>
        <v>0</v>
      </c>
    </row>
    <row r="741" s="435" customFormat="1" ht="16.2" spans="1:5">
      <c r="A741" s="452">
        <v>2101201</v>
      </c>
      <c r="B741" s="453" t="s">
        <v>596</v>
      </c>
      <c r="C741" s="454">
        <v>0</v>
      </c>
      <c r="D741" s="456">
        <v>0</v>
      </c>
      <c r="E741" s="455"/>
    </row>
    <row r="742" s="435" customFormat="1" ht="16.2" spans="1:5">
      <c r="A742" s="452">
        <v>2101202</v>
      </c>
      <c r="B742" s="453" t="s">
        <v>597</v>
      </c>
      <c r="C742" s="454">
        <v>250</v>
      </c>
      <c r="D742" s="456">
        <v>250</v>
      </c>
      <c r="E742" s="455">
        <f>(D742/C742)-1</f>
        <v>0</v>
      </c>
    </row>
    <row r="743" s="435" customFormat="1" ht="16.2" spans="1:5">
      <c r="A743" s="452">
        <v>2101299</v>
      </c>
      <c r="B743" s="453" t="s">
        <v>598</v>
      </c>
      <c r="C743" s="454">
        <v>0</v>
      </c>
      <c r="D743" s="456">
        <v>0</v>
      </c>
      <c r="E743" s="455"/>
    </row>
    <row r="744" s="435" customFormat="1" ht="16.2" spans="1:5">
      <c r="A744" s="452">
        <v>21013</v>
      </c>
      <c r="B744" s="453" t="s">
        <v>599</v>
      </c>
      <c r="C744" s="454">
        <v>0</v>
      </c>
      <c r="D744" s="456">
        <v>0</v>
      </c>
      <c r="E744" s="455"/>
    </row>
    <row r="745" s="435" customFormat="1" ht="16.2" spans="1:5">
      <c r="A745" s="452">
        <v>2101301</v>
      </c>
      <c r="B745" s="453" t="s">
        <v>600</v>
      </c>
      <c r="C745" s="454">
        <v>0</v>
      </c>
      <c r="D745" s="456">
        <v>0</v>
      </c>
      <c r="E745" s="455"/>
    </row>
    <row r="746" s="435" customFormat="1" ht="16.2" spans="1:5">
      <c r="A746" s="452">
        <v>2101302</v>
      </c>
      <c r="B746" s="453" t="s">
        <v>601</v>
      </c>
      <c r="C746" s="454">
        <v>0</v>
      </c>
      <c r="D746" s="456">
        <v>0</v>
      </c>
      <c r="E746" s="455"/>
    </row>
    <row r="747" s="435" customFormat="1" ht="16.2" spans="1:5">
      <c r="A747" s="452">
        <v>2101399</v>
      </c>
      <c r="B747" s="453" t="s">
        <v>602</v>
      </c>
      <c r="C747" s="454">
        <v>0</v>
      </c>
      <c r="D747" s="456">
        <v>0</v>
      </c>
      <c r="E747" s="455"/>
    </row>
    <row r="748" s="435" customFormat="1" ht="16.2" spans="1:5">
      <c r="A748" s="452">
        <v>21014</v>
      </c>
      <c r="B748" s="453" t="s">
        <v>603</v>
      </c>
      <c r="C748" s="454">
        <f>SUM(C749:C750)</f>
        <v>76</v>
      </c>
      <c r="D748" s="454">
        <f>SUM(D749:D750)</f>
        <v>80</v>
      </c>
      <c r="E748" s="455">
        <f>(D748/C748)-1</f>
        <v>0.05</v>
      </c>
    </row>
    <row r="749" s="435" customFormat="1" ht="16.2" spans="1:5">
      <c r="A749" s="452">
        <v>2101401</v>
      </c>
      <c r="B749" s="453" t="s">
        <v>604</v>
      </c>
      <c r="C749" s="454">
        <v>76</v>
      </c>
      <c r="D749" s="456">
        <v>80</v>
      </c>
      <c r="E749" s="455">
        <f>(D749/C749)-1</f>
        <v>0.05</v>
      </c>
    </row>
    <row r="750" s="435" customFormat="1" ht="16.2" spans="1:5">
      <c r="A750" s="452">
        <v>2101499</v>
      </c>
      <c r="B750" s="453" t="s">
        <v>605</v>
      </c>
      <c r="C750" s="454">
        <v>0</v>
      </c>
      <c r="D750" s="456">
        <v>0</v>
      </c>
      <c r="E750" s="455"/>
    </row>
    <row r="751" s="435" customFormat="1" ht="16.2" spans="1:5">
      <c r="A751" s="452">
        <v>21015</v>
      </c>
      <c r="B751" s="453" t="s">
        <v>606</v>
      </c>
      <c r="C751" s="454">
        <f>SUM(C752:C759)</f>
        <v>225</v>
      </c>
      <c r="D751" s="454">
        <f>SUM(D752:D759)</f>
        <v>204</v>
      </c>
      <c r="E751" s="455">
        <f>(D751/C751)-1</f>
        <v>-0.09</v>
      </c>
    </row>
    <row r="752" s="435" customFormat="1" ht="16.2" spans="1:5">
      <c r="A752" s="452">
        <v>2101501</v>
      </c>
      <c r="B752" s="453" t="s">
        <v>90</v>
      </c>
      <c r="C752" s="454">
        <v>111</v>
      </c>
      <c r="D752" s="456">
        <v>165</v>
      </c>
      <c r="E752" s="455">
        <f>(D752/C752)-1</f>
        <v>0.49</v>
      </c>
    </row>
    <row r="753" s="435" customFormat="1" ht="16.2" spans="1:5">
      <c r="A753" s="452">
        <v>2101502</v>
      </c>
      <c r="B753" s="453" t="s">
        <v>91</v>
      </c>
      <c r="C753" s="454">
        <v>2</v>
      </c>
      <c r="D753" s="456">
        <v>2</v>
      </c>
      <c r="E753" s="455">
        <f>(D753/C753)-1</f>
        <v>0</v>
      </c>
    </row>
    <row r="754" s="435" customFormat="1" ht="16.2" spans="1:5">
      <c r="A754" s="452">
        <v>2101503</v>
      </c>
      <c r="B754" s="453" t="s">
        <v>92</v>
      </c>
      <c r="C754" s="454">
        <v>0</v>
      </c>
      <c r="D754" s="456"/>
      <c r="E754" s="455"/>
    </row>
    <row r="755" s="435" customFormat="1" ht="16.2" spans="1:5">
      <c r="A755" s="452">
        <v>2101504</v>
      </c>
      <c r="B755" s="453" t="s">
        <v>130</v>
      </c>
      <c r="C755" s="454">
        <v>13</v>
      </c>
      <c r="D755" s="456">
        <v>2</v>
      </c>
      <c r="E755" s="455">
        <f>(D755/C755)-1</f>
        <v>-0.85</v>
      </c>
    </row>
    <row r="756" s="435" customFormat="1" ht="16.2" spans="1:5">
      <c r="A756" s="452">
        <v>2101505</v>
      </c>
      <c r="B756" s="453" t="s">
        <v>607</v>
      </c>
      <c r="C756" s="454">
        <v>0</v>
      </c>
      <c r="D756" s="456"/>
      <c r="E756" s="455"/>
    </row>
    <row r="757" s="435" customFormat="1" ht="16.2" spans="1:5">
      <c r="A757" s="452">
        <v>2101506</v>
      </c>
      <c r="B757" s="453" t="s">
        <v>608</v>
      </c>
      <c r="C757" s="454">
        <v>23</v>
      </c>
      <c r="D757" s="456">
        <v>5</v>
      </c>
      <c r="E757" s="455">
        <f>(D757/C757)-1</f>
        <v>-0.78</v>
      </c>
    </row>
    <row r="758" s="435" customFormat="1" ht="16.2" spans="1:5">
      <c r="A758" s="452">
        <v>2101550</v>
      </c>
      <c r="B758" s="453" t="s">
        <v>99</v>
      </c>
      <c r="C758" s="454">
        <v>0</v>
      </c>
      <c r="D758" s="456"/>
      <c r="E758" s="455"/>
    </row>
    <row r="759" s="435" customFormat="1" ht="16.2" spans="1:5">
      <c r="A759" s="452">
        <v>2101599</v>
      </c>
      <c r="B759" s="453" t="s">
        <v>609</v>
      </c>
      <c r="C759" s="454">
        <v>76</v>
      </c>
      <c r="D759" s="456">
        <v>30</v>
      </c>
      <c r="E759" s="455">
        <f>(D759/C759)-1</f>
        <v>-0.61</v>
      </c>
    </row>
    <row r="760" s="435" customFormat="1" ht="16.2" spans="1:5">
      <c r="A760" s="452">
        <v>21016</v>
      </c>
      <c r="B760" s="453" t="s">
        <v>610</v>
      </c>
      <c r="C760" s="454"/>
      <c r="D760" s="456"/>
      <c r="E760" s="455"/>
    </row>
    <row r="761" s="435" customFormat="1" ht="16.2" spans="1:5">
      <c r="A761" s="452">
        <v>2101601</v>
      </c>
      <c r="B761" s="453" t="s">
        <v>610</v>
      </c>
      <c r="C761" s="454"/>
      <c r="D761" s="456"/>
      <c r="E761" s="455"/>
    </row>
    <row r="762" s="435" customFormat="1" ht="16.2" spans="1:5">
      <c r="A762" s="452">
        <v>21017</v>
      </c>
      <c r="B762" s="453" t="s">
        <v>611</v>
      </c>
      <c r="C762" s="454">
        <f>SUM(C763:C767)</f>
        <v>4</v>
      </c>
      <c r="D762" s="454">
        <f>SUM(D763:D767)</f>
        <v>0</v>
      </c>
      <c r="E762" s="455"/>
    </row>
    <row r="763" s="435" customFormat="1" ht="16.2" spans="1:5">
      <c r="A763" s="452">
        <v>2101701</v>
      </c>
      <c r="B763" s="453" t="s">
        <v>90</v>
      </c>
      <c r="C763" s="454">
        <v>0</v>
      </c>
      <c r="D763" s="456">
        <v>0</v>
      </c>
      <c r="E763" s="455"/>
    </row>
    <row r="764" s="435" customFormat="1" ht="16.2" spans="1:5">
      <c r="A764" s="452">
        <v>2101702</v>
      </c>
      <c r="B764" s="453" t="s">
        <v>91</v>
      </c>
      <c r="C764" s="454">
        <v>0</v>
      </c>
      <c r="D764" s="456">
        <v>0</v>
      </c>
      <c r="E764" s="455"/>
    </row>
    <row r="765" s="435" customFormat="1" ht="16.2" spans="1:5">
      <c r="A765" s="452">
        <v>2101703</v>
      </c>
      <c r="B765" s="453" t="s">
        <v>92</v>
      </c>
      <c r="C765" s="454">
        <v>0</v>
      </c>
      <c r="D765" s="456">
        <v>0</v>
      </c>
      <c r="E765" s="455"/>
    </row>
    <row r="766" s="435" customFormat="1" ht="16.2" spans="1:5">
      <c r="A766" s="452">
        <v>2101704</v>
      </c>
      <c r="B766" s="453" t="s">
        <v>612</v>
      </c>
      <c r="C766" s="454">
        <v>4</v>
      </c>
      <c r="D766" s="456"/>
      <c r="E766" s="455"/>
    </row>
    <row r="767" s="435" customFormat="1" ht="16.2" spans="1:5">
      <c r="A767" s="452">
        <v>2101799</v>
      </c>
      <c r="B767" s="453" t="s">
        <v>613</v>
      </c>
      <c r="C767" s="454">
        <v>0</v>
      </c>
      <c r="D767" s="456">
        <v>0</v>
      </c>
      <c r="E767" s="455"/>
    </row>
    <row r="768" s="435" customFormat="1" ht="16.2" spans="1:5">
      <c r="A768" s="452">
        <v>21018</v>
      </c>
      <c r="B768" s="453" t="s">
        <v>614</v>
      </c>
      <c r="C768" s="454">
        <v>0</v>
      </c>
      <c r="D768" s="456">
        <v>0</v>
      </c>
      <c r="E768" s="455"/>
    </row>
    <row r="769" s="435" customFormat="1" ht="16.2" spans="1:5">
      <c r="A769" s="452">
        <v>2101801</v>
      </c>
      <c r="B769" s="453" t="s">
        <v>90</v>
      </c>
      <c r="C769" s="454">
        <v>0</v>
      </c>
      <c r="D769" s="456">
        <v>0</v>
      </c>
      <c r="E769" s="455"/>
    </row>
    <row r="770" s="435" customFormat="1" ht="16.2" spans="1:5">
      <c r="A770" s="452">
        <v>2101802</v>
      </c>
      <c r="B770" s="453" t="s">
        <v>91</v>
      </c>
      <c r="C770" s="454">
        <v>0</v>
      </c>
      <c r="D770" s="456">
        <v>0</v>
      </c>
      <c r="E770" s="455"/>
    </row>
    <row r="771" s="435" customFormat="1" ht="16.2" spans="1:5">
      <c r="A771" s="452">
        <v>2101803</v>
      </c>
      <c r="B771" s="453" t="s">
        <v>92</v>
      </c>
      <c r="C771" s="454">
        <v>0</v>
      </c>
      <c r="D771" s="456">
        <v>0</v>
      </c>
      <c r="E771" s="455"/>
    </row>
    <row r="772" s="435" customFormat="1" ht="16.2" spans="1:5">
      <c r="A772" s="452">
        <v>2101899</v>
      </c>
      <c r="B772" s="453" t="s">
        <v>615</v>
      </c>
      <c r="C772" s="454">
        <v>0</v>
      </c>
      <c r="D772" s="456">
        <v>0</v>
      </c>
      <c r="E772" s="455"/>
    </row>
    <row r="773" s="435" customFormat="1" ht="16.2" spans="1:5">
      <c r="A773" s="452">
        <v>21019</v>
      </c>
      <c r="B773" s="453" t="s">
        <v>616</v>
      </c>
      <c r="C773" s="454"/>
      <c r="D773" s="456">
        <f>SUM(D774:D776)</f>
        <v>2829</v>
      </c>
      <c r="E773" s="455"/>
    </row>
    <row r="774" s="435" customFormat="1" ht="16.2" spans="1:5">
      <c r="A774" s="452">
        <v>2101901</v>
      </c>
      <c r="B774" s="453" t="s">
        <v>617</v>
      </c>
      <c r="C774" s="454"/>
      <c r="D774" s="456">
        <v>7</v>
      </c>
      <c r="E774" s="455"/>
    </row>
    <row r="775" s="435" customFormat="1" ht="16.2" spans="1:5">
      <c r="A775" s="452">
        <v>2101902</v>
      </c>
      <c r="B775" s="453" t="s">
        <v>618</v>
      </c>
      <c r="C775" s="454"/>
      <c r="D775" s="456">
        <v>2821</v>
      </c>
      <c r="E775" s="455"/>
    </row>
    <row r="776" s="435" customFormat="1" ht="16.2" spans="1:5">
      <c r="A776" s="452">
        <v>2101999</v>
      </c>
      <c r="B776" s="453" t="s">
        <v>619</v>
      </c>
      <c r="C776" s="454"/>
      <c r="D776" s="456">
        <v>1</v>
      </c>
      <c r="E776" s="455"/>
    </row>
    <row r="777" s="435" customFormat="1" ht="16.2" spans="1:5">
      <c r="A777" s="452">
        <v>21099</v>
      </c>
      <c r="B777" s="453" t="s">
        <v>620</v>
      </c>
      <c r="C777" s="454">
        <f>SUM(C778)</f>
        <v>2571</v>
      </c>
      <c r="D777" s="454">
        <f>SUM(D778)</f>
        <v>608</v>
      </c>
      <c r="E777" s="455">
        <f>(D777/C777)-1</f>
        <v>-0.76</v>
      </c>
    </row>
    <row r="778" s="435" customFormat="1" ht="16.2" spans="1:5">
      <c r="A778" s="452">
        <v>2109999</v>
      </c>
      <c r="B778" s="453" t="s">
        <v>620</v>
      </c>
      <c r="C778" s="454">
        <v>2571</v>
      </c>
      <c r="D778" s="456">
        <v>608</v>
      </c>
      <c r="E778" s="455">
        <f>(D778/C778)-1</f>
        <v>-0.76</v>
      </c>
    </row>
    <row r="779" s="435" customFormat="1" ht="16.2" spans="1:5">
      <c r="A779" s="448">
        <v>211</v>
      </c>
      <c r="B779" s="449" t="s">
        <v>57</v>
      </c>
      <c r="C779" s="450">
        <f>C780+C790+C794+C803+C810+C817+C820+C823+C825+C827+C833+C835+C837+C848</f>
        <v>1521</v>
      </c>
      <c r="D779" s="450">
        <f>D780+D790+D794+D803+D810+D817+D820+D823+D825+D827+D833+D835+D837+D848</f>
        <v>1232</v>
      </c>
      <c r="E779" s="458">
        <f>(D779/C779)-1</f>
        <v>-0.19</v>
      </c>
    </row>
    <row r="780" s="435" customFormat="1" ht="16.2" spans="1:5">
      <c r="A780" s="452">
        <v>21101</v>
      </c>
      <c r="B780" s="453" t="s">
        <v>621</v>
      </c>
      <c r="C780" s="454">
        <f>SUM(C781:C789)</f>
        <v>187</v>
      </c>
      <c r="D780" s="454">
        <f>SUM(D781:D789)</f>
        <v>206</v>
      </c>
      <c r="E780" s="455">
        <f>(D780/C780)-1</f>
        <v>0.1</v>
      </c>
    </row>
    <row r="781" s="435" customFormat="1" ht="16.2" spans="1:5">
      <c r="A781" s="452">
        <v>2110101</v>
      </c>
      <c r="B781" s="453" t="s">
        <v>90</v>
      </c>
      <c r="C781" s="454">
        <v>187</v>
      </c>
      <c r="D781" s="456">
        <v>186</v>
      </c>
      <c r="E781" s="455">
        <f>(D781/C781)-1</f>
        <v>-0.01</v>
      </c>
    </row>
    <row r="782" s="435" customFormat="1" ht="16.2" spans="1:5">
      <c r="A782" s="452">
        <v>2110102</v>
      </c>
      <c r="B782" s="453" t="s">
        <v>91</v>
      </c>
      <c r="C782" s="454">
        <v>0</v>
      </c>
      <c r="D782" s="456">
        <v>20</v>
      </c>
      <c r="E782" s="455"/>
    </row>
    <row r="783" s="435" customFormat="1" ht="16.2" spans="1:5">
      <c r="A783" s="452">
        <v>2110103</v>
      </c>
      <c r="B783" s="453" t="s">
        <v>92</v>
      </c>
      <c r="C783" s="454">
        <v>0</v>
      </c>
      <c r="D783" s="456"/>
      <c r="E783" s="455"/>
    </row>
    <row r="784" s="435" customFormat="1" ht="16.2" spans="1:5">
      <c r="A784" s="452">
        <v>2110104</v>
      </c>
      <c r="B784" s="453" t="s">
        <v>622</v>
      </c>
      <c r="C784" s="454">
        <v>0</v>
      </c>
      <c r="D784" s="456"/>
      <c r="E784" s="455"/>
    </row>
    <row r="785" s="435" customFormat="1" ht="16.2" spans="1:5">
      <c r="A785" s="452">
        <v>2110105</v>
      </c>
      <c r="B785" s="453" t="s">
        <v>623</v>
      </c>
      <c r="C785" s="454">
        <v>0</v>
      </c>
      <c r="D785" s="456"/>
      <c r="E785" s="455"/>
    </row>
    <row r="786" s="435" customFormat="1" ht="16.2" spans="1:5">
      <c r="A786" s="452">
        <v>2110106</v>
      </c>
      <c r="B786" s="453" t="s">
        <v>624</v>
      </c>
      <c r="C786" s="454">
        <v>0</v>
      </c>
      <c r="D786" s="456"/>
      <c r="E786" s="455"/>
    </row>
    <row r="787" s="435" customFormat="1" ht="16.2" spans="1:5">
      <c r="A787" s="452">
        <v>2110107</v>
      </c>
      <c r="B787" s="453" t="s">
        <v>625</v>
      </c>
      <c r="C787" s="454">
        <v>0</v>
      </c>
      <c r="D787" s="456"/>
      <c r="E787" s="455"/>
    </row>
    <row r="788" s="435" customFormat="1" ht="16.2" spans="1:5">
      <c r="A788" s="452">
        <v>2110108</v>
      </c>
      <c r="B788" s="453" t="s">
        <v>626</v>
      </c>
      <c r="C788" s="454">
        <v>0</v>
      </c>
      <c r="D788" s="456"/>
      <c r="E788" s="455"/>
    </row>
    <row r="789" s="435" customFormat="1" ht="16.2" spans="1:5">
      <c r="A789" s="452">
        <v>2110199</v>
      </c>
      <c r="B789" s="453" t="s">
        <v>627</v>
      </c>
      <c r="C789" s="454">
        <v>0</v>
      </c>
      <c r="D789" s="456"/>
      <c r="E789" s="455" t="e">
        <f>(D789/C789)-1</f>
        <v>#DIV/0!</v>
      </c>
    </row>
    <row r="790" s="435" customFormat="1" ht="16.2" spans="1:5">
      <c r="A790" s="452">
        <v>21102</v>
      </c>
      <c r="B790" s="453" t="s">
        <v>628</v>
      </c>
      <c r="C790" s="454">
        <v>0</v>
      </c>
      <c r="D790" s="456">
        <v>0</v>
      </c>
      <c r="E790" s="455"/>
    </row>
    <row r="791" s="435" customFormat="1" ht="16.2" spans="1:5">
      <c r="A791" s="452">
        <v>2110203</v>
      </c>
      <c r="B791" s="453" t="s">
        <v>629</v>
      </c>
      <c r="C791" s="454">
        <v>0</v>
      </c>
      <c r="D791" s="456">
        <v>0</v>
      </c>
      <c r="E791" s="455"/>
    </row>
    <row r="792" s="435" customFormat="1" ht="16.2" spans="1:5">
      <c r="A792" s="452">
        <v>2110204</v>
      </c>
      <c r="B792" s="453" t="s">
        <v>630</v>
      </c>
      <c r="C792" s="454">
        <v>0</v>
      </c>
      <c r="D792" s="456">
        <v>0</v>
      </c>
      <c r="E792" s="455"/>
    </row>
    <row r="793" s="435" customFormat="1" ht="16.2" spans="1:5">
      <c r="A793" s="452">
        <v>2110299</v>
      </c>
      <c r="B793" s="453" t="s">
        <v>631</v>
      </c>
      <c r="C793" s="454">
        <v>0</v>
      </c>
      <c r="D793" s="456">
        <v>0</v>
      </c>
      <c r="E793" s="455"/>
    </row>
    <row r="794" s="435" customFormat="1" ht="16.2" spans="1:5">
      <c r="A794" s="452">
        <v>21103</v>
      </c>
      <c r="B794" s="453" t="s">
        <v>632</v>
      </c>
      <c r="C794" s="454">
        <f>SUM(C795:C802)</f>
        <v>1242</v>
      </c>
      <c r="D794" s="454">
        <f>SUM(D795:D802)</f>
        <v>760</v>
      </c>
      <c r="E794" s="455">
        <f>(D794/C794)-1</f>
        <v>-0.39</v>
      </c>
    </row>
    <row r="795" s="435" customFormat="1" ht="16.2" spans="1:5">
      <c r="A795" s="452">
        <v>2110301</v>
      </c>
      <c r="B795" s="453" t="s">
        <v>633</v>
      </c>
      <c r="C795" s="454">
        <v>799</v>
      </c>
      <c r="D795" s="456">
        <v>260</v>
      </c>
      <c r="E795" s="455">
        <f>(D795/C795)-1</f>
        <v>-0.67</v>
      </c>
    </row>
    <row r="796" s="435" customFormat="1" ht="16.2" spans="1:5">
      <c r="A796" s="452">
        <v>2110302</v>
      </c>
      <c r="B796" s="453" t="s">
        <v>634</v>
      </c>
      <c r="C796" s="454">
        <v>63</v>
      </c>
      <c r="D796" s="456">
        <v>230</v>
      </c>
      <c r="E796" s="455">
        <f>(D796/C796)-1</f>
        <v>2.65</v>
      </c>
    </row>
    <row r="797" s="435" customFormat="1" ht="16.2" spans="1:5">
      <c r="A797" s="452">
        <v>2110303</v>
      </c>
      <c r="B797" s="453" t="s">
        <v>635</v>
      </c>
      <c r="C797" s="454">
        <v>0</v>
      </c>
      <c r="D797" s="456"/>
      <c r="E797" s="455"/>
    </row>
    <row r="798" s="435" customFormat="1" ht="16.2" spans="1:5">
      <c r="A798" s="452">
        <v>2110304</v>
      </c>
      <c r="B798" s="453" t="s">
        <v>636</v>
      </c>
      <c r="C798" s="454">
        <v>30</v>
      </c>
      <c r="D798" s="456">
        <v>30</v>
      </c>
      <c r="E798" s="455"/>
    </row>
    <row r="799" s="435" customFormat="1" ht="16.2" spans="1:5">
      <c r="A799" s="452">
        <v>2110305</v>
      </c>
      <c r="B799" s="453" t="s">
        <v>637</v>
      </c>
      <c r="C799" s="454">
        <v>0</v>
      </c>
      <c r="D799" s="456"/>
      <c r="E799" s="455"/>
    </row>
    <row r="800" s="435" customFormat="1" ht="16.2" spans="1:5">
      <c r="A800" s="452">
        <v>2110306</v>
      </c>
      <c r="B800" s="453" t="s">
        <v>638</v>
      </c>
      <c r="C800" s="454">
        <v>0</v>
      </c>
      <c r="D800" s="456"/>
      <c r="E800" s="455"/>
    </row>
    <row r="801" s="435" customFormat="1" ht="16.2" spans="1:5">
      <c r="A801" s="452">
        <v>2110307</v>
      </c>
      <c r="B801" s="453" t="s">
        <v>639</v>
      </c>
      <c r="C801" s="454">
        <v>350</v>
      </c>
      <c r="D801" s="456">
        <v>240</v>
      </c>
      <c r="E801" s="455"/>
    </row>
    <row r="802" s="435" customFormat="1" ht="16.2" spans="1:5">
      <c r="A802" s="452">
        <v>2110399</v>
      </c>
      <c r="B802" s="453" t="s">
        <v>640</v>
      </c>
      <c r="C802" s="454">
        <v>0</v>
      </c>
      <c r="D802" s="456"/>
      <c r="E802" s="455" t="e">
        <f>(D802/C802)-1</f>
        <v>#DIV/0!</v>
      </c>
    </row>
    <row r="803" s="435" customFormat="1" ht="16.2" spans="1:5">
      <c r="A803" s="452">
        <v>21104</v>
      </c>
      <c r="B803" s="453" t="s">
        <v>641</v>
      </c>
      <c r="C803" s="454">
        <f>SUM(C804:C809)</f>
        <v>19</v>
      </c>
      <c r="D803" s="454">
        <f>SUM(D804:D809)</f>
        <v>0</v>
      </c>
      <c r="E803" s="455"/>
    </row>
    <row r="804" s="435" customFormat="1" ht="16.2" spans="1:5">
      <c r="A804" s="452">
        <v>2110401</v>
      </c>
      <c r="B804" s="453" t="s">
        <v>642</v>
      </c>
      <c r="C804" s="454">
        <v>0</v>
      </c>
      <c r="D804" s="456">
        <v>0</v>
      </c>
      <c r="E804" s="455"/>
    </row>
    <row r="805" s="435" customFormat="1" ht="16.2" spans="1:5">
      <c r="A805" s="452">
        <v>2110402</v>
      </c>
      <c r="B805" s="453" t="s">
        <v>643</v>
      </c>
      <c r="C805" s="454">
        <v>0</v>
      </c>
      <c r="D805" s="456">
        <v>0</v>
      </c>
      <c r="E805" s="455"/>
    </row>
    <row r="806" s="435" customFormat="1" ht="16.2" spans="1:5">
      <c r="A806" s="452">
        <v>2110404</v>
      </c>
      <c r="B806" s="453" t="s">
        <v>644</v>
      </c>
      <c r="C806" s="454">
        <v>4</v>
      </c>
      <c r="D806" s="456"/>
      <c r="E806" s="455"/>
    </row>
    <row r="807" s="435" customFormat="1" ht="16.2" spans="1:5">
      <c r="A807" s="452">
        <v>2110405</v>
      </c>
      <c r="B807" s="453" t="s">
        <v>645</v>
      </c>
      <c r="C807" s="454">
        <v>0</v>
      </c>
      <c r="D807" s="456">
        <v>0</v>
      </c>
      <c r="E807" s="455"/>
    </row>
    <row r="808" s="435" customFormat="1" ht="16.2" spans="1:5">
      <c r="A808" s="452">
        <v>2110406</v>
      </c>
      <c r="B808" s="453" t="s">
        <v>646</v>
      </c>
      <c r="C808" s="454">
        <v>0</v>
      </c>
      <c r="D808" s="456">
        <v>0</v>
      </c>
      <c r="E808" s="455"/>
    </row>
    <row r="809" s="435" customFormat="1" ht="16.2" spans="1:5">
      <c r="A809" s="452">
        <v>2110499</v>
      </c>
      <c r="B809" s="453" t="s">
        <v>647</v>
      </c>
      <c r="C809" s="454">
        <v>15</v>
      </c>
      <c r="D809" s="456"/>
      <c r="E809" s="455"/>
    </row>
    <row r="810" s="435" customFormat="1" ht="16.2" spans="1:5">
      <c r="A810" s="452">
        <v>21105</v>
      </c>
      <c r="B810" s="453" t="s">
        <v>648</v>
      </c>
      <c r="C810" s="454">
        <f>SUM(C811:C816)</f>
        <v>59</v>
      </c>
      <c r="D810" s="454">
        <f>SUM(D811:D816)</f>
        <v>258</v>
      </c>
      <c r="E810" s="455"/>
    </row>
    <row r="811" s="435" customFormat="1" ht="16.2" spans="1:5">
      <c r="A811" s="452">
        <v>2110501</v>
      </c>
      <c r="B811" s="453" t="s">
        <v>649</v>
      </c>
      <c r="C811" s="454">
        <v>59</v>
      </c>
      <c r="D811" s="456">
        <v>258</v>
      </c>
      <c r="E811" s="455"/>
    </row>
    <row r="812" s="435" customFormat="1" ht="16.2" spans="1:5">
      <c r="A812" s="452">
        <v>2110502</v>
      </c>
      <c r="B812" s="453" t="s">
        <v>650</v>
      </c>
      <c r="C812" s="454">
        <v>0</v>
      </c>
      <c r="D812" s="456">
        <v>0</v>
      </c>
      <c r="E812" s="455"/>
    </row>
    <row r="813" s="435" customFormat="1" ht="16.2" spans="1:5">
      <c r="A813" s="452">
        <v>2110503</v>
      </c>
      <c r="B813" s="453" t="s">
        <v>651</v>
      </c>
      <c r="C813" s="454">
        <v>0</v>
      </c>
      <c r="D813" s="456">
        <v>0</v>
      </c>
      <c r="E813" s="455"/>
    </row>
    <row r="814" s="435" customFormat="1" ht="16.2" spans="1:5">
      <c r="A814" s="452">
        <v>2110506</v>
      </c>
      <c r="B814" s="453" t="s">
        <v>652</v>
      </c>
      <c r="C814" s="454">
        <v>0</v>
      </c>
      <c r="D814" s="456">
        <v>0</v>
      </c>
      <c r="E814" s="455"/>
    </row>
    <row r="815" s="435" customFormat="1" ht="16.2" spans="1:5">
      <c r="A815" s="452">
        <v>2110507</v>
      </c>
      <c r="B815" s="453" t="s">
        <v>653</v>
      </c>
      <c r="C815" s="454">
        <v>0</v>
      </c>
      <c r="D815" s="456">
        <v>0</v>
      </c>
      <c r="E815" s="455"/>
    </row>
    <row r="816" s="435" customFormat="1" ht="16.2" spans="1:5">
      <c r="A816" s="452">
        <v>2110599</v>
      </c>
      <c r="B816" s="453" t="s">
        <v>654</v>
      </c>
      <c r="C816" s="454">
        <v>0</v>
      </c>
      <c r="D816" s="456">
        <v>0</v>
      </c>
      <c r="E816" s="455"/>
    </row>
    <row r="817" s="435" customFormat="1" ht="16.2" spans="1:5">
      <c r="A817" s="452">
        <v>21107</v>
      </c>
      <c r="B817" s="453" t="s">
        <v>655</v>
      </c>
      <c r="C817" s="454">
        <v>0</v>
      </c>
      <c r="D817" s="456">
        <v>0</v>
      </c>
      <c r="E817" s="455"/>
    </row>
    <row r="818" s="435" customFormat="1" ht="16.2" spans="1:5">
      <c r="A818" s="452">
        <v>2110704</v>
      </c>
      <c r="B818" s="453" t="s">
        <v>656</v>
      </c>
      <c r="C818" s="454">
        <v>0</v>
      </c>
      <c r="D818" s="456">
        <v>0</v>
      </c>
      <c r="E818" s="455"/>
    </row>
    <row r="819" s="435" customFormat="1" ht="16.2" spans="1:5">
      <c r="A819" s="452">
        <v>2110799</v>
      </c>
      <c r="B819" s="453" t="s">
        <v>657</v>
      </c>
      <c r="C819" s="454">
        <v>0</v>
      </c>
      <c r="D819" s="456">
        <v>0</v>
      </c>
      <c r="E819" s="455"/>
    </row>
    <row r="820" s="435" customFormat="1" ht="16.2" spans="1:5">
      <c r="A820" s="452">
        <v>21108</v>
      </c>
      <c r="B820" s="453" t="s">
        <v>658</v>
      </c>
      <c r="C820" s="454">
        <v>0</v>
      </c>
      <c r="D820" s="456">
        <v>0</v>
      </c>
      <c r="E820" s="455"/>
    </row>
    <row r="821" s="435" customFormat="1" ht="16.2" spans="1:5">
      <c r="A821" s="452">
        <v>2110804</v>
      </c>
      <c r="B821" s="453" t="s">
        <v>659</v>
      </c>
      <c r="C821" s="454">
        <v>0</v>
      </c>
      <c r="D821" s="456">
        <v>0</v>
      </c>
      <c r="E821" s="455"/>
    </row>
    <row r="822" s="435" customFormat="1" ht="16.2" spans="1:5">
      <c r="A822" s="452">
        <v>2110899</v>
      </c>
      <c r="B822" s="453" t="s">
        <v>660</v>
      </c>
      <c r="C822" s="454">
        <v>0</v>
      </c>
      <c r="D822" s="456">
        <v>0</v>
      </c>
      <c r="E822" s="455"/>
    </row>
    <row r="823" s="435" customFormat="1" ht="16.2" spans="1:5">
      <c r="A823" s="452">
        <v>21109</v>
      </c>
      <c r="B823" s="453" t="s">
        <v>661</v>
      </c>
      <c r="C823" s="454">
        <v>0</v>
      </c>
      <c r="D823" s="456">
        <v>0</v>
      </c>
      <c r="E823" s="455"/>
    </row>
    <row r="824" s="435" customFormat="1" ht="16.2" spans="1:5">
      <c r="A824" s="452">
        <v>2110901</v>
      </c>
      <c r="B824" s="453" t="s">
        <v>661</v>
      </c>
      <c r="C824" s="454">
        <v>0</v>
      </c>
      <c r="D824" s="456">
        <v>0</v>
      </c>
      <c r="E824" s="455"/>
    </row>
    <row r="825" s="435" customFormat="1" ht="16.2" spans="1:5">
      <c r="A825" s="452">
        <v>21110</v>
      </c>
      <c r="B825" s="453" t="s">
        <v>662</v>
      </c>
      <c r="C825" s="454">
        <v>0</v>
      </c>
      <c r="D825" s="456">
        <v>0</v>
      </c>
      <c r="E825" s="455"/>
    </row>
    <row r="826" s="435" customFormat="1" ht="16.2" spans="1:5">
      <c r="A826" s="452">
        <v>2111001</v>
      </c>
      <c r="B826" s="453" t="s">
        <v>662</v>
      </c>
      <c r="C826" s="454">
        <v>0</v>
      </c>
      <c r="D826" s="456">
        <v>0</v>
      </c>
      <c r="E826" s="455"/>
    </row>
    <row r="827" s="435" customFormat="1" ht="16.2" spans="1:5">
      <c r="A827" s="452">
        <v>21111</v>
      </c>
      <c r="B827" s="453" t="s">
        <v>663</v>
      </c>
      <c r="C827" s="454">
        <v>0</v>
      </c>
      <c r="D827" s="456">
        <v>0</v>
      </c>
      <c r="E827" s="455"/>
    </row>
    <row r="828" s="435" customFormat="1" ht="16.2" spans="1:5">
      <c r="A828" s="452">
        <v>2111101</v>
      </c>
      <c r="B828" s="453" t="s">
        <v>664</v>
      </c>
      <c r="C828" s="454">
        <v>0</v>
      </c>
      <c r="D828" s="456">
        <v>0</v>
      </c>
      <c r="E828" s="455"/>
    </row>
    <row r="829" s="435" customFormat="1" ht="16.2" spans="1:5">
      <c r="A829" s="452">
        <v>2111102</v>
      </c>
      <c r="B829" s="453" t="s">
        <v>665</v>
      </c>
      <c r="C829" s="454">
        <v>0</v>
      </c>
      <c r="D829" s="456">
        <v>0</v>
      </c>
      <c r="E829" s="455"/>
    </row>
    <row r="830" s="435" customFormat="1" ht="16.2" spans="1:5">
      <c r="A830" s="452">
        <v>2111103</v>
      </c>
      <c r="B830" s="453" t="s">
        <v>666</v>
      </c>
      <c r="C830" s="454">
        <v>0</v>
      </c>
      <c r="D830" s="456">
        <v>0</v>
      </c>
      <c r="E830" s="455"/>
    </row>
    <row r="831" s="435" customFormat="1" ht="16.2" spans="1:5">
      <c r="A831" s="452">
        <v>2111104</v>
      </c>
      <c r="B831" s="453" t="s">
        <v>667</v>
      </c>
      <c r="C831" s="454">
        <v>0</v>
      </c>
      <c r="D831" s="456">
        <v>0</v>
      </c>
      <c r="E831" s="455"/>
    </row>
    <row r="832" s="435" customFormat="1" ht="16.2" spans="1:5">
      <c r="A832" s="452">
        <v>2111199</v>
      </c>
      <c r="B832" s="453" t="s">
        <v>668</v>
      </c>
      <c r="C832" s="454">
        <v>0</v>
      </c>
      <c r="D832" s="456">
        <v>0</v>
      </c>
      <c r="E832" s="455"/>
    </row>
    <row r="833" s="435" customFormat="1" ht="16.2" spans="1:5">
      <c r="A833" s="452">
        <v>21112</v>
      </c>
      <c r="B833" s="453" t="s">
        <v>669</v>
      </c>
      <c r="C833" s="454">
        <v>0</v>
      </c>
      <c r="D833" s="456">
        <v>0</v>
      </c>
      <c r="E833" s="455"/>
    </row>
    <row r="834" s="435" customFormat="1" ht="16.2" spans="1:5">
      <c r="A834" s="452">
        <v>2111201</v>
      </c>
      <c r="B834" s="453" t="s">
        <v>669</v>
      </c>
      <c r="C834" s="454">
        <v>0</v>
      </c>
      <c r="D834" s="456">
        <v>0</v>
      </c>
      <c r="E834" s="455"/>
    </row>
    <row r="835" s="435" customFormat="1" ht="16.2" spans="1:5">
      <c r="A835" s="452">
        <v>21113</v>
      </c>
      <c r="B835" s="453" t="s">
        <v>670</v>
      </c>
      <c r="C835" s="454">
        <v>0</v>
      </c>
      <c r="D835" s="456">
        <v>0</v>
      </c>
      <c r="E835" s="455"/>
    </row>
    <row r="836" s="435" customFormat="1" ht="16.2" spans="1:5">
      <c r="A836" s="452">
        <v>2111301</v>
      </c>
      <c r="B836" s="453" t="s">
        <v>670</v>
      </c>
      <c r="C836" s="454">
        <v>0</v>
      </c>
      <c r="D836" s="456">
        <v>0</v>
      </c>
      <c r="E836" s="455"/>
    </row>
    <row r="837" s="435" customFormat="1" ht="16.2" spans="1:5">
      <c r="A837" s="452">
        <v>21114</v>
      </c>
      <c r="B837" s="453" t="s">
        <v>671</v>
      </c>
      <c r="C837" s="454">
        <v>0</v>
      </c>
      <c r="D837" s="456">
        <v>0</v>
      </c>
      <c r="E837" s="455"/>
    </row>
    <row r="838" s="435" customFormat="1" ht="16.2" spans="1:5">
      <c r="A838" s="452">
        <v>2111401</v>
      </c>
      <c r="B838" s="453" t="s">
        <v>90</v>
      </c>
      <c r="C838" s="454">
        <v>0</v>
      </c>
      <c r="D838" s="456">
        <v>0</v>
      </c>
      <c r="E838" s="455"/>
    </row>
    <row r="839" s="435" customFormat="1" ht="16.2" spans="1:5">
      <c r="A839" s="452">
        <v>2111402</v>
      </c>
      <c r="B839" s="453" t="s">
        <v>91</v>
      </c>
      <c r="C839" s="454">
        <v>0</v>
      </c>
      <c r="D839" s="456">
        <v>0</v>
      </c>
      <c r="E839" s="455"/>
    </row>
    <row r="840" s="435" customFormat="1" ht="16.2" spans="1:5">
      <c r="A840" s="452">
        <v>2111403</v>
      </c>
      <c r="B840" s="453" t="s">
        <v>92</v>
      </c>
      <c r="C840" s="454">
        <v>0</v>
      </c>
      <c r="D840" s="456">
        <v>0</v>
      </c>
      <c r="E840" s="455"/>
    </row>
    <row r="841" s="435" customFormat="1" ht="16.2" spans="1:5">
      <c r="A841" s="452">
        <v>2111406</v>
      </c>
      <c r="B841" s="453" t="s">
        <v>672</v>
      </c>
      <c r="C841" s="454">
        <v>0</v>
      </c>
      <c r="D841" s="456">
        <v>0</v>
      </c>
      <c r="E841" s="455"/>
    </row>
    <row r="842" s="435" customFormat="1" ht="16.2" spans="1:5">
      <c r="A842" s="452">
        <v>2111407</v>
      </c>
      <c r="B842" s="453" t="s">
        <v>673</v>
      </c>
      <c r="C842" s="454">
        <v>0</v>
      </c>
      <c r="D842" s="456">
        <v>0</v>
      </c>
      <c r="E842" s="455"/>
    </row>
    <row r="843" s="435" customFormat="1" ht="16.2" spans="1:5">
      <c r="A843" s="452">
        <v>2111408</v>
      </c>
      <c r="B843" s="453" t="s">
        <v>674</v>
      </c>
      <c r="C843" s="454">
        <v>0</v>
      </c>
      <c r="D843" s="456">
        <v>0</v>
      </c>
      <c r="E843" s="455"/>
    </row>
    <row r="844" s="435" customFormat="1" ht="16.2" spans="1:5">
      <c r="A844" s="452">
        <v>2111411</v>
      </c>
      <c r="B844" s="453" t="s">
        <v>130</v>
      </c>
      <c r="C844" s="454">
        <v>0</v>
      </c>
      <c r="D844" s="456">
        <v>0</v>
      </c>
      <c r="E844" s="455"/>
    </row>
    <row r="845" s="435" customFormat="1" ht="16.2" spans="1:5">
      <c r="A845" s="452">
        <v>2111413</v>
      </c>
      <c r="B845" s="453" t="s">
        <v>675</v>
      </c>
      <c r="C845" s="454">
        <v>0</v>
      </c>
      <c r="D845" s="456">
        <v>0</v>
      </c>
      <c r="E845" s="455"/>
    </row>
    <row r="846" s="435" customFormat="1" ht="16.2" spans="1:5">
      <c r="A846" s="452">
        <v>2111450</v>
      </c>
      <c r="B846" s="453" t="s">
        <v>99</v>
      </c>
      <c r="C846" s="454">
        <v>0</v>
      </c>
      <c r="D846" s="456">
        <v>0</v>
      </c>
      <c r="E846" s="455"/>
    </row>
    <row r="847" s="435" customFormat="1" ht="16.2" spans="1:5">
      <c r="A847" s="452">
        <v>2111499</v>
      </c>
      <c r="B847" s="453" t="s">
        <v>676</v>
      </c>
      <c r="C847" s="454">
        <v>0</v>
      </c>
      <c r="D847" s="456">
        <v>0</v>
      </c>
      <c r="E847" s="455"/>
    </row>
    <row r="848" s="435" customFormat="1" ht="16.2" spans="1:5">
      <c r="A848" s="452">
        <v>21199</v>
      </c>
      <c r="B848" s="453" t="s">
        <v>677</v>
      </c>
      <c r="C848" s="454">
        <f>SUM(C849)</f>
        <v>14</v>
      </c>
      <c r="D848" s="454">
        <f>SUM(D849)</f>
        <v>8</v>
      </c>
      <c r="E848" s="455">
        <f t="shared" ref="E848:E853" si="10">(D848/C848)-1</f>
        <v>-0.43</v>
      </c>
    </row>
    <row r="849" s="435" customFormat="1" ht="16.2" spans="1:5">
      <c r="A849" s="452">
        <v>2119999</v>
      </c>
      <c r="B849" s="453" t="s">
        <v>677</v>
      </c>
      <c r="C849" s="454">
        <v>14</v>
      </c>
      <c r="D849" s="456">
        <v>8</v>
      </c>
      <c r="E849" s="455">
        <f t="shared" si="10"/>
        <v>-0.43</v>
      </c>
    </row>
    <row r="850" s="435" customFormat="1" ht="16.2" spans="1:5">
      <c r="A850" s="448">
        <v>212</v>
      </c>
      <c r="B850" s="449" t="s">
        <v>58</v>
      </c>
      <c r="C850" s="450">
        <f>C851+C862+C864+C867+C869+C871</f>
        <v>17237</v>
      </c>
      <c r="D850" s="450">
        <f>D851+D862+D864+D867+D869+D871</f>
        <v>14558</v>
      </c>
      <c r="E850" s="458">
        <f t="shared" si="10"/>
        <v>-0.16</v>
      </c>
    </row>
    <row r="851" s="435" customFormat="1" ht="16.2" spans="1:5">
      <c r="A851" s="452">
        <v>21201</v>
      </c>
      <c r="B851" s="453" t="s">
        <v>678</v>
      </c>
      <c r="C851" s="454">
        <f>SUM(C852:C861)</f>
        <v>11597</v>
      </c>
      <c r="D851" s="454">
        <f>SUM(D852:D861)</f>
        <v>5660</v>
      </c>
      <c r="E851" s="455">
        <f t="shared" si="10"/>
        <v>-0.51</v>
      </c>
    </row>
    <row r="852" s="435" customFormat="1" ht="16.2" spans="1:5">
      <c r="A852" s="452">
        <v>2120101</v>
      </c>
      <c r="B852" s="453" t="s">
        <v>90</v>
      </c>
      <c r="C852" s="454">
        <v>4285</v>
      </c>
      <c r="D852" s="456">
        <v>4029</v>
      </c>
      <c r="E852" s="455">
        <f t="shared" si="10"/>
        <v>-0.06</v>
      </c>
    </row>
    <row r="853" s="435" customFormat="1" ht="16.2" spans="1:5">
      <c r="A853" s="452">
        <v>2120102</v>
      </c>
      <c r="B853" s="453" t="s">
        <v>91</v>
      </c>
      <c r="C853" s="454">
        <v>7067</v>
      </c>
      <c r="D853" s="456">
        <v>1609</v>
      </c>
      <c r="E853" s="455">
        <f t="shared" si="10"/>
        <v>-0.77</v>
      </c>
    </row>
    <row r="854" s="435" customFormat="1" ht="16.2" spans="1:5">
      <c r="A854" s="452">
        <v>2120103</v>
      </c>
      <c r="B854" s="453" t="s">
        <v>92</v>
      </c>
      <c r="C854" s="454">
        <v>0</v>
      </c>
      <c r="D854" s="456"/>
      <c r="E854" s="455"/>
    </row>
    <row r="855" s="435" customFormat="1" ht="16.2" spans="1:5">
      <c r="A855" s="452">
        <v>2120104</v>
      </c>
      <c r="B855" s="453" t="s">
        <v>679</v>
      </c>
      <c r="C855" s="454">
        <v>36</v>
      </c>
      <c r="D855" s="456">
        <v>22</v>
      </c>
      <c r="E855" s="455">
        <f>(D855/C855)-1</f>
        <v>-0.39</v>
      </c>
    </row>
    <row r="856" s="435" customFormat="1" ht="16.2" spans="1:5">
      <c r="A856" s="452">
        <v>2120105</v>
      </c>
      <c r="B856" s="453" t="s">
        <v>680</v>
      </c>
      <c r="C856" s="454">
        <v>0</v>
      </c>
      <c r="D856" s="456"/>
      <c r="E856" s="455"/>
    </row>
    <row r="857" s="435" customFormat="1" ht="16.2" spans="1:5">
      <c r="A857" s="452">
        <v>2120106</v>
      </c>
      <c r="B857" s="453" t="s">
        <v>681</v>
      </c>
      <c r="C857" s="454">
        <v>0</v>
      </c>
      <c r="D857" s="456"/>
      <c r="E857" s="455"/>
    </row>
    <row r="858" s="435" customFormat="1" ht="16.2" spans="1:5">
      <c r="A858" s="452">
        <v>2120107</v>
      </c>
      <c r="B858" s="453" t="s">
        <v>682</v>
      </c>
      <c r="C858" s="454">
        <v>0</v>
      </c>
      <c r="D858" s="456"/>
      <c r="E858" s="455"/>
    </row>
    <row r="859" s="435" customFormat="1" ht="16.2" spans="1:5">
      <c r="A859" s="452">
        <v>2120109</v>
      </c>
      <c r="B859" s="453" t="s">
        <v>683</v>
      </c>
      <c r="C859" s="454">
        <v>0</v>
      </c>
      <c r="D859" s="456"/>
      <c r="E859" s="455"/>
    </row>
    <row r="860" s="435" customFormat="1" ht="16.2" spans="1:5">
      <c r="A860" s="452">
        <v>2120110</v>
      </c>
      <c r="B860" s="453" t="s">
        <v>684</v>
      </c>
      <c r="C860" s="454">
        <v>0</v>
      </c>
      <c r="D860" s="456"/>
      <c r="E860" s="455"/>
    </row>
    <row r="861" s="435" customFormat="1" ht="16.2" spans="1:5">
      <c r="A861" s="452">
        <v>2120199</v>
      </c>
      <c r="B861" s="453" t="s">
        <v>685</v>
      </c>
      <c r="C861" s="454">
        <v>209</v>
      </c>
      <c r="D861" s="456"/>
      <c r="E861" s="455">
        <f>(D861/C861)-1</f>
        <v>-1</v>
      </c>
    </row>
    <row r="862" s="435" customFormat="1" ht="16.2" spans="1:5">
      <c r="A862" s="452">
        <v>21202</v>
      </c>
      <c r="B862" s="453" t="s">
        <v>686</v>
      </c>
      <c r="C862" s="454">
        <v>0</v>
      </c>
      <c r="D862" s="456">
        <v>0</v>
      </c>
      <c r="E862" s="455"/>
    </row>
    <row r="863" s="435" customFormat="1" ht="16.2" spans="1:5">
      <c r="A863" s="452">
        <v>2120201</v>
      </c>
      <c r="B863" s="453" t="s">
        <v>686</v>
      </c>
      <c r="C863" s="454">
        <v>0</v>
      </c>
      <c r="D863" s="456">
        <v>0</v>
      </c>
      <c r="E863" s="455"/>
    </row>
    <row r="864" s="435" customFormat="1" ht="16.2" spans="1:5">
      <c r="A864" s="452">
        <v>21203</v>
      </c>
      <c r="B864" s="453" t="s">
        <v>687</v>
      </c>
      <c r="C864" s="454">
        <f>SUM(C865:C866)</f>
        <v>4393</v>
      </c>
      <c r="D864" s="454">
        <f>SUM(D865:D866)</f>
        <v>1330</v>
      </c>
      <c r="E864" s="455">
        <f>(D864/C864)-1</f>
        <v>-0.7</v>
      </c>
    </row>
    <row r="865" s="435" customFormat="1" ht="16.2" spans="1:5">
      <c r="A865" s="452">
        <v>2120303</v>
      </c>
      <c r="B865" s="453" t="s">
        <v>688</v>
      </c>
      <c r="C865" s="454">
        <v>126</v>
      </c>
      <c r="D865" s="456">
        <v>410</v>
      </c>
      <c r="E865" s="455"/>
    </row>
    <row r="866" s="435" customFormat="1" ht="16.2" spans="1:5">
      <c r="A866" s="452">
        <v>2120399</v>
      </c>
      <c r="B866" s="453" t="s">
        <v>689</v>
      </c>
      <c r="C866" s="454">
        <v>4267</v>
      </c>
      <c r="D866" s="456">
        <v>920</v>
      </c>
      <c r="E866" s="455">
        <f>(D866/C866)-1</f>
        <v>-0.78</v>
      </c>
    </row>
    <row r="867" s="435" customFormat="1" ht="16.2" spans="1:5">
      <c r="A867" s="452">
        <v>21205</v>
      </c>
      <c r="B867" s="453" t="s">
        <v>690</v>
      </c>
      <c r="C867" s="454">
        <f>SUM(C868)</f>
        <v>177</v>
      </c>
      <c r="D867" s="454">
        <f>SUM(D868)</f>
        <v>6755</v>
      </c>
      <c r="E867" s="455">
        <f>(D867/C867)-1</f>
        <v>37.16</v>
      </c>
    </row>
    <row r="868" s="435" customFormat="1" ht="16.2" spans="1:5">
      <c r="A868" s="452">
        <v>2120501</v>
      </c>
      <c r="B868" s="453" t="s">
        <v>690</v>
      </c>
      <c r="C868" s="454">
        <v>177</v>
      </c>
      <c r="D868" s="456">
        <v>6755</v>
      </c>
      <c r="E868" s="455">
        <f>(D868/C868)-1</f>
        <v>37.16</v>
      </c>
    </row>
    <row r="869" s="435" customFormat="1" ht="16.2" spans="1:5">
      <c r="A869" s="452">
        <v>21206</v>
      </c>
      <c r="B869" s="453" t="s">
        <v>691</v>
      </c>
      <c r="C869" s="454">
        <v>0</v>
      </c>
      <c r="D869" s="456">
        <v>0</v>
      </c>
      <c r="E869" s="455"/>
    </row>
    <row r="870" s="435" customFormat="1" ht="16.2" spans="1:5">
      <c r="A870" s="452">
        <v>2120601</v>
      </c>
      <c r="B870" s="453" t="s">
        <v>691</v>
      </c>
      <c r="C870" s="454">
        <v>0</v>
      </c>
      <c r="D870" s="456">
        <v>0</v>
      </c>
      <c r="E870" s="455"/>
    </row>
    <row r="871" s="435" customFormat="1" ht="16.2" spans="1:5">
      <c r="A871" s="452">
        <v>21299</v>
      </c>
      <c r="B871" s="453" t="s">
        <v>692</v>
      </c>
      <c r="C871" s="454">
        <f>SUM(C872)</f>
        <v>1070</v>
      </c>
      <c r="D871" s="454">
        <f>SUM(D872)</f>
        <v>813</v>
      </c>
      <c r="E871" s="455">
        <f t="shared" ref="E871:E876" si="11">(D871/C871)-1</f>
        <v>-0.24</v>
      </c>
    </row>
    <row r="872" s="435" customFormat="1" ht="16.2" spans="1:5">
      <c r="A872" s="452">
        <v>2129999</v>
      </c>
      <c r="B872" s="453" t="s">
        <v>692</v>
      </c>
      <c r="C872" s="454">
        <v>1070</v>
      </c>
      <c r="D872" s="456">
        <v>813</v>
      </c>
      <c r="E872" s="455">
        <f t="shared" si="11"/>
        <v>-0.24</v>
      </c>
    </row>
    <row r="873" s="435" customFormat="1" ht="16.2" spans="1:5">
      <c r="A873" s="448">
        <v>213</v>
      </c>
      <c r="B873" s="449" t="s">
        <v>59</v>
      </c>
      <c r="C873" s="450">
        <f>C874+C900+C923+C951+C962+C969+C975+C978</f>
        <v>1735</v>
      </c>
      <c r="D873" s="450">
        <f>D874+D900+D923+D951+D962+D969+D975+D978</f>
        <v>1254</v>
      </c>
      <c r="E873" s="458">
        <f t="shared" si="11"/>
        <v>-0.28</v>
      </c>
    </row>
    <row r="874" s="435" customFormat="1" ht="16.2" spans="1:5">
      <c r="A874" s="452">
        <v>21301</v>
      </c>
      <c r="B874" s="453" t="s">
        <v>693</v>
      </c>
      <c r="C874" s="454">
        <f>SUM(C875:C899)</f>
        <v>282</v>
      </c>
      <c r="D874" s="454">
        <f>SUM(D875:D899)</f>
        <v>451</v>
      </c>
      <c r="E874" s="455">
        <f t="shared" si="11"/>
        <v>0.6</v>
      </c>
    </row>
    <row r="875" s="435" customFormat="1" ht="16.2" spans="1:5">
      <c r="A875" s="452">
        <v>2130101</v>
      </c>
      <c r="B875" s="453" t="s">
        <v>90</v>
      </c>
      <c r="C875" s="454">
        <v>117</v>
      </c>
      <c r="D875" s="456">
        <v>148</v>
      </c>
      <c r="E875" s="455">
        <f t="shared" si="11"/>
        <v>0.26</v>
      </c>
    </row>
    <row r="876" s="435" customFormat="1" ht="16.2" spans="1:5">
      <c r="A876" s="452">
        <v>2130102</v>
      </c>
      <c r="B876" s="453" t="s">
        <v>91</v>
      </c>
      <c r="C876" s="454">
        <v>1</v>
      </c>
      <c r="D876" s="456">
        <v>51</v>
      </c>
      <c r="E876" s="455">
        <f t="shared" si="11"/>
        <v>50</v>
      </c>
    </row>
    <row r="877" s="435" customFormat="1" ht="16.2" spans="1:5">
      <c r="A877" s="452">
        <v>2130103</v>
      </c>
      <c r="B877" s="453" t="s">
        <v>92</v>
      </c>
      <c r="C877" s="454">
        <v>0</v>
      </c>
      <c r="D877" s="456"/>
      <c r="E877" s="455"/>
    </row>
    <row r="878" s="435" customFormat="1" ht="16.2" spans="1:5">
      <c r="A878" s="452">
        <v>2130104</v>
      </c>
      <c r="B878" s="453" t="s">
        <v>99</v>
      </c>
      <c r="C878" s="454">
        <v>61</v>
      </c>
      <c r="D878" s="456">
        <v>62</v>
      </c>
      <c r="E878" s="455">
        <f>(D878/C878)-1</f>
        <v>0.02</v>
      </c>
    </row>
    <row r="879" s="435" customFormat="1" ht="16.2" spans="1:5">
      <c r="A879" s="452">
        <v>2130105</v>
      </c>
      <c r="B879" s="453" t="s">
        <v>694</v>
      </c>
      <c r="C879" s="454">
        <v>0</v>
      </c>
      <c r="D879" s="456"/>
      <c r="E879" s="455"/>
    </row>
    <row r="880" s="435" customFormat="1" ht="16.2" spans="1:5">
      <c r="A880" s="452">
        <v>2130106</v>
      </c>
      <c r="B880" s="453" t="s">
        <v>695</v>
      </c>
      <c r="C880" s="454">
        <v>0</v>
      </c>
      <c r="D880" s="456"/>
      <c r="E880" s="455"/>
    </row>
    <row r="881" s="435" customFormat="1" ht="16.2" spans="1:5">
      <c r="A881" s="452">
        <v>2130108</v>
      </c>
      <c r="B881" s="453" t="s">
        <v>696</v>
      </c>
      <c r="C881" s="454">
        <v>13</v>
      </c>
      <c r="D881" s="456">
        <v>4</v>
      </c>
      <c r="E881" s="455">
        <f>(D881/C881)-1</f>
        <v>-0.69</v>
      </c>
    </row>
    <row r="882" s="435" customFormat="1" ht="16.2" spans="1:5">
      <c r="A882" s="452">
        <v>2130109</v>
      </c>
      <c r="B882" s="453" t="s">
        <v>697</v>
      </c>
      <c r="C882" s="454">
        <v>0</v>
      </c>
      <c r="D882" s="456">
        <v>10</v>
      </c>
      <c r="E882" s="455"/>
    </row>
    <row r="883" s="435" customFormat="1" ht="16.2" spans="1:5">
      <c r="A883" s="452">
        <v>2130110</v>
      </c>
      <c r="B883" s="453" t="s">
        <v>698</v>
      </c>
      <c r="C883" s="454">
        <v>0</v>
      </c>
      <c r="D883" s="456"/>
      <c r="E883" s="455"/>
    </row>
    <row r="884" s="435" customFormat="1" ht="16.2" spans="1:5">
      <c r="A884" s="452">
        <v>2130111</v>
      </c>
      <c r="B884" s="453" t="s">
        <v>699</v>
      </c>
      <c r="C884" s="454">
        <v>0</v>
      </c>
      <c r="D884" s="456"/>
      <c r="E884" s="455"/>
    </row>
    <row r="885" s="435" customFormat="1" ht="16.2" spans="1:5">
      <c r="A885" s="452">
        <v>2130112</v>
      </c>
      <c r="B885" s="453" t="s">
        <v>700</v>
      </c>
      <c r="C885" s="454">
        <v>0</v>
      </c>
      <c r="D885" s="456"/>
      <c r="E885" s="455"/>
    </row>
    <row r="886" s="435" customFormat="1" ht="16.2" spans="1:5">
      <c r="A886" s="452">
        <v>2130114</v>
      </c>
      <c r="B886" s="453" t="s">
        <v>701</v>
      </c>
      <c r="C886" s="454">
        <v>0</v>
      </c>
      <c r="D886" s="456"/>
      <c r="E886" s="455"/>
    </row>
    <row r="887" s="435" customFormat="1" ht="16.2" spans="1:5">
      <c r="A887" s="452">
        <v>2130119</v>
      </c>
      <c r="B887" s="453" t="s">
        <v>702</v>
      </c>
      <c r="C887" s="454">
        <v>0</v>
      </c>
      <c r="D887" s="456"/>
      <c r="E887" s="455"/>
    </row>
    <row r="888" s="435" customFormat="1" ht="16.2" spans="1:5">
      <c r="A888" s="452">
        <v>2130120</v>
      </c>
      <c r="B888" s="453" t="s">
        <v>703</v>
      </c>
      <c r="C888" s="454">
        <v>3</v>
      </c>
      <c r="D888" s="456">
        <v>8</v>
      </c>
      <c r="E888" s="455">
        <f>(D888/C888)-1</f>
        <v>1.67</v>
      </c>
    </row>
    <row r="889" s="435" customFormat="1" ht="16.2" spans="1:5">
      <c r="A889" s="452">
        <v>2130121</v>
      </c>
      <c r="B889" s="453" t="s">
        <v>704</v>
      </c>
      <c r="C889" s="454">
        <v>0</v>
      </c>
      <c r="D889" s="456"/>
      <c r="E889" s="455"/>
    </row>
    <row r="890" s="435" customFormat="1" ht="16.2" spans="1:5">
      <c r="A890" s="452">
        <v>2130122</v>
      </c>
      <c r="B890" s="453" t="s">
        <v>705</v>
      </c>
      <c r="C890" s="454">
        <v>31</v>
      </c>
      <c r="D890" s="456">
        <v>153</v>
      </c>
      <c r="E890" s="455">
        <f>(D890/C890)-1</f>
        <v>3.94</v>
      </c>
    </row>
    <row r="891" s="435" customFormat="1" ht="16.2" spans="1:5">
      <c r="A891" s="452">
        <v>2130124</v>
      </c>
      <c r="B891" s="453" t="s">
        <v>706</v>
      </c>
      <c r="C891" s="454">
        <v>30</v>
      </c>
      <c r="D891" s="456"/>
      <c r="E891" s="455"/>
    </row>
    <row r="892" s="435" customFormat="1" ht="16.2" spans="1:5">
      <c r="A892" s="452">
        <v>2130125</v>
      </c>
      <c r="B892" s="453" t="s">
        <v>707</v>
      </c>
      <c r="C892" s="454">
        <v>0</v>
      </c>
      <c r="D892" s="456"/>
      <c r="E892" s="455"/>
    </row>
    <row r="893" s="435" customFormat="1" ht="16.2" spans="1:5">
      <c r="A893" s="452">
        <v>2130126</v>
      </c>
      <c r="B893" s="453" t="s">
        <v>708</v>
      </c>
      <c r="C893" s="454">
        <v>0</v>
      </c>
      <c r="D893" s="456"/>
      <c r="E893" s="455"/>
    </row>
    <row r="894" s="435" customFormat="1" ht="16.2" spans="1:5">
      <c r="A894" s="452">
        <v>2130135</v>
      </c>
      <c r="B894" s="453" t="s">
        <v>709</v>
      </c>
      <c r="C894" s="454">
        <v>0</v>
      </c>
      <c r="D894" s="456"/>
      <c r="E894" s="455"/>
    </row>
    <row r="895" s="435" customFormat="1" ht="16.2" spans="1:5">
      <c r="A895" s="452">
        <v>2130142</v>
      </c>
      <c r="B895" s="453" t="s">
        <v>710</v>
      </c>
      <c r="C895" s="454">
        <v>0</v>
      </c>
      <c r="D895" s="456"/>
      <c r="E895" s="455"/>
    </row>
    <row r="896" s="435" customFormat="1" ht="16.2" spans="1:5">
      <c r="A896" s="452">
        <v>2130148</v>
      </c>
      <c r="B896" s="453" t="s">
        <v>711</v>
      </c>
      <c r="C896" s="454">
        <v>0</v>
      </c>
      <c r="D896" s="456"/>
      <c r="E896" s="455"/>
    </row>
    <row r="897" s="435" customFormat="1" ht="16.2" spans="1:5">
      <c r="A897" s="452">
        <v>2130152</v>
      </c>
      <c r="B897" s="453" t="s">
        <v>712</v>
      </c>
      <c r="C897" s="454">
        <v>0</v>
      </c>
      <c r="D897" s="456"/>
      <c r="E897" s="455"/>
    </row>
    <row r="898" s="435" customFormat="1" ht="16.2" spans="1:5">
      <c r="A898" s="452">
        <v>2130153</v>
      </c>
      <c r="B898" s="453" t="s">
        <v>713</v>
      </c>
      <c r="C898" s="454">
        <v>0</v>
      </c>
      <c r="D898" s="456">
        <v>8</v>
      </c>
      <c r="E898" s="455"/>
    </row>
    <row r="899" s="435" customFormat="1" ht="16.2" spans="1:5">
      <c r="A899" s="452">
        <v>2130199</v>
      </c>
      <c r="B899" s="453" t="s">
        <v>714</v>
      </c>
      <c r="C899" s="454">
        <v>26</v>
      </c>
      <c r="D899" s="456">
        <v>7</v>
      </c>
      <c r="E899" s="455">
        <f>(D899/C899)-1</f>
        <v>-0.73</v>
      </c>
    </row>
    <row r="900" s="435" customFormat="1" ht="16.2" spans="1:5">
      <c r="A900" s="452">
        <v>21302</v>
      </c>
      <c r="B900" s="453" t="s">
        <v>715</v>
      </c>
      <c r="C900" s="454">
        <f>SUM(C901:C922)</f>
        <v>941</v>
      </c>
      <c r="D900" s="454">
        <f>SUM(D901:D922)</f>
        <v>314</v>
      </c>
      <c r="E900" s="455">
        <f>(D900/C900)-1</f>
        <v>-0.67</v>
      </c>
    </row>
    <row r="901" s="435" customFormat="1" ht="16.2" spans="1:5">
      <c r="A901" s="452">
        <v>2130201</v>
      </c>
      <c r="B901" s="453" t="s">
        <v>90</v>
      </c>
      <c r="C901" s="454">
        <v>0</v>
      </c>
      <c r="D901" s="456"/>
      <c r="E901" s="455"/>
    </row>
    <row r="902" s="435" customFormat="1" ht="16.2" spans="1:5">
      <c r="A902" s="452">
        <v>2130202</v>
      </c>
      <c r="B902" s="453" t="s">
        <v>91</v>
      </c>
      <c r="C902" s="454">
        <v>22</v>
      </c>
      <c r="D902" s="456">
        <v>22</v>
      </c>
      <c r="E902" s="455">
        <f>(D902/C902)-1</f>
        <v>0</v>
      </c>
    </row>
    <row r="903" s="435" customFormat="1" ht="16.2" spans="1:5">
      <c r="A903" s="452">
        <v>2130203</v>
      </c>
      <c r="B903" s="453" t="s">
        <v>92</v>
      </c>
      <c r="C903" s="454">
        <v>0</v>
      </c>
      <c r="D903" s="456"/>
      <c r="E903" s="455"/>
    </row>
    <row r="904" s="435" customFormat="1" ht="16.2" spans="1:5">
      <c r="A904" s="452">
        <v>2130204</v>
      </c>
      <c r="B904" s="453" t="s">
        <v>716</v>
      </c>
      <c r="C904" s="454">
        <v>0</v>
      </c>
      <c r="D904" s="456"/>
      <c r="E904" s="455"/>
    </row>
    <row r="905" s="435" customFormat="1" ht="16.2" spans="1:5">
      <c r="A905" s="452">
        <v>2130205</v>
      </c>
      <c r="B905" s="453" t="s">
        <v>717</v>
      </c>
      <c r="C905" s="454">
        <v>0</v>
      </c>
      <c r="D905" s="456"/>
      <c r="E905" s="455"/>
    </row>
    <row r="906" s="435" customFormat="1" ht="16.2" spans="1:5">
      <c r="A906" s="452">
        <v>2130206</v>
      </c>
      <c r="B906" s="453" t="s">
        <v>718</v>
      </c>
      <c r="C906" s="454">
        <v>0</v>
      </c>
      <c r="D906" s="456"/>
      <c r="E906" s="455"/>
    </row>
    <row r="907" s="435" customFormat="1" ht="16.2" spans="1:5">
      <c r="A907" s="452">
        <v>2130207</v>
      </c>
      <c r="B907" s="453" t="s">
        <v>719</v>
      </c>
      <c r="C907" s="454">
        <v>38</v>
      </c>
      <c r="D907" s="456">
        <v>38</v>
      </c>
      <c r="E907" s="455">
        <f>(D907/C907)-1</f>
        <v>0</v>
      </c>
    </row>
    <row r="908" s="435" customFormat="1" ht="16.2" spans="1:5">
      <c r="A908" s="452">
        <v>2130209</v>
      </c>
      <c r="B908" s="453" t="s">
        <v>720</v>
      </c>
      <c r="C908" s="454">
        <v>0</v>
      </c>
      <c r="D908" s="456"/>
      <c r="E908" s="455"/>
    </row>
    <row r="909" s="435" customFormat="1" ht="16.2" spans="1:5">
      <c r="A909" s="452">
        <v>2130211</v>
      </c>
      <c r="B909" s="453" t="s">
        <v>721</v>
      </c>
      <c r="C909" s="454">
        <v>1</v>
      </c>
      <c r="D909" s="456"/>
      <c r="E909" s="455"/>
    </row>
    <row r="910" s="435" customFormat="1" ht="16.2" spans="1:5">
      <c r="A910" s="452">
        <v>2130212</v>
      </c>
      <c r="B910" s="453" t="s">
        <v>722</v>
      </c>
      <c r="C910" s="454">
        <v>0</v>
      </c>
      <c r="D910" s="456"/>
      <c r="E910" s="455"/>
    </row>
    <row r="911" s="435" customFormat="1" ht="16.2" spans="1:5">
      <c r="A911" s="452">
        <v>2130213</v>
      </c>
      <c r="B911" s="453" t="s">
        <v>723</v>
      </c>
      <c r="C911" s="454">
        <v>0</v>
      </c>
      <c r="D911" s="456"/>
      <c r="E911" s="455"/>
    </row>
    <row r="912" s="435" customFormat="1" ht="16.2" spans="1:5">
      <c r="A912" s="452">
        <v>2130217</v>
      </c>
      <c r="B912" s="453" t="s">
        <v>724</v>
      </c>
      <c r="C912" s="454">
        <v>0</v>
      </c>
      <c r="D912" s="456"/>
      <c r="E912" s="455"/>
    </row>
    <row r="913" s="435" customFormat="1" ht="16.2" spans="1:5">
      <c r="A913" s="452">
        <v>2130220</v>
      </c>
      <c r="B913" s="453" t="s">
        <v>232</v>
      </c>
      <c r="C913" s="454">
        <v>0</v>
      </c>
      <c r="D913" s="456"/>
      <c r="E913" s="455"/>
    </row>
    <row r="914" s="435" customFormat="1" ht="16.2" spans="1:5">
      <c r="A914" s="452">
        <v>2130221</v>
      </c>
      <c r="B914" s="453" t="s">
        <v>725</v>
      </c>
      <c r="C914" s="454">
        <v>0</v>
      </c>
      <c r="D914" s="456"/>
      <c r="E914" s="455"/>
    </row>
    <row r="915" s="435" customFormat="1" ht="16.2" spans="1:5">
      <c r="A915" s="452">
        <v>2130223</v>
      </c>
      <c r="B915" s="453" t="s">
        <v>726</v>
      </c>
      <c r="C915" s="454">
        <v>0</v>
      </c>
      <c r="D915" s="456"/>
      <c r="E915" s="455"/>
    </row>
    <row r="916" s="435" customFormat="1" ht="16.2" spans="1:5">
      <c r="A916" s="452">
        <v>2130226</v>
      </c>
      <c r="B916" s="453" t="s">
        <v>727</v>
      </c>
      <c r="C916" s="454">
        <v>0</v>
      </c>
      <c r="D916" s="456"/>
      <c r="E916" s="455"/>
    </row>
    <row r="917" s="435" customFormat="1" ht="16.2" spans="1:5">
      <c r="A917" s="452">
        <v>2130227</v>
      </c>
      <c r="B917" s="453" t="s">
        <v>728</v>
      </c>
      <c r="C917" s="454">
        <v>0</v>
      </c>
      <c r="D917" s="456"/>
      <c r="E917" s="455"/>
    </row>
    <row r="918" s="435" customFormat="1" ht="16.2" spans="1:5">
      <c r="A918" s="452">
        <v>2130234</v>
      </c>
      <c r="B918" s="453" t="s">
        <v>729</v>
      </c>
      <c r="C918" s="454">
        <v>106</v>
      </c>
      <c r="D918" s="456">
        <v>36</v>
      </c>
      <c r="E918" s="455">
        <f>(D918/C918)-1</f>
        <v>-0.66</v>
      </c>
    </row>
    <row r="919" s="435" customFormat="1" ht="16.2" spans="1:5">
      <c r="A919" s="452">
        <v>2130236</v>
      </c>
      <c r="B919" s="453" t="s">
        <v>730</v>
      </c>
      <c r="C919" s="454">
        <v>0</v>
      </c>
      <c r="D919" s="456"/>
      <c r="E919" s="455"/>
    </row>
    <row r="920" s="435" customFormat="1" ht="16.2" spans="1:5">
      <c r="A920" s="452">
        <v>2130237</v>
      </c>
      <c r="B920" s="453" t="s">
        <v>700</v>
      </c>
      <c r="C920" s="454">
        <v>0</v>
      </c>
      <c r="D920" s="456"/>
      <c r="E920" s="455"/>
    </row>
    <row r="921" s="435" customFormat="1" ht="16.2" spans="1:5">
      <c r="A921" s="452">
        <v>2130238</v>
      </c>
      <c r="B921" s="453" t="s">
        <v>731</v>
      </c>
      <c r="C921" s="454">
        <v>0</v>
      </c>
      <c r="D921" s="456"/>
      <c r="E921" s="455"/>
    </row>
    <row r="922" s="435" customFormat="1" ht="16.2" spans="1:5">
      <c r="A922" s="452">
        <v>2130299</v>
      </c>
      <c r="B922" s="453" t="s">
        <v>732</v>
      </c>
      <c r="C922" s="454">
        <v>774</v>
      </c>
      <c r="D922" s="456">
        <v>218</v>
      </c>
      <c r="E922" s="455">
        <f>(D922/C922)-1</f>
        <v>-0.72</v>
      </c>
    </row>
    <row r="923" s="435" customFormat="1" ht="16.2" spans="1:5">
      <c r="A923" s="452">
        <v>21303</v>
      </c>
      <c r="B923" s="453" t="s">
        <v>733</v>
      </c>
      <c r="C923" s="454">
        <f>SUM(C924:C950)</f>
        <v>376</v>
      </c>
      <c r="D923" s="454">
        <f>SUM(D924:D950)</f>
        <v>208</v>
      </c>
      <c r="E923" s="455">
        <f>(D923/C923)-1</f>
        <v>-0.45</v>
      </c>
    </row>
    <row r="924" s="435" customFormat="1" ht="16.2" spans="1:5">
      <c r="A924" s="452">
        <v>2130301</v>
      </c>
      <c r="B924" s="453" t="s">
        <v>90</v>
      </c>
      <c r="C924" s="454">
        <v>0</v>
      </c>
      <c r="D924" s="456"/>
      <c r="E924" s="455"/>
    </row>
    <row r="925" s="435" customFormat="1" ht="16.2" spans="1:5">
      <c r="A925" s="452">
        <v>2130302</v>
      </c>
      <c r="B925" s="453" t="s">
        <v>91</v>
      </c>
      <c r="C925" s="454">
        <v>5</v>
      </c>
      <c r="D925" s="456"/>
      <c r="E925" s="455"/>
    </row>
    <row r="926" s="435" customFormat="1" ht="16.2" spans="1:5">
      <c r="A926" s="452">
        <v>2130303</v>
      </c>
      <c r="B926" s="453" t="s">
        <v>92</v>
      </c>
      <c r="C926" s="454">
        <v>0</v>
      </c>
      <c r="D926" s="456"/>
      <c r="E926" s="455"/>
    </row>
    <row r="927" s="435" customFormat="1" ht="16.2" spans="1:5">
      <c r="A927" s="452">
        <v>2130304</v>
      </c>
      <c r="B927" s="453" t="s">
        <v>734</v>
      </c>
      <c r="C927" s="454">
        <v>0</v>
      </c>
      <c r="D927" s="456"/>
      <c r="E927" s="455"/>
    </row>
    <row r="928" s="435" customFormat="1" ht="16.2" spans="1:5">
      <c r="A928" s="452">
        <v>2130305</v>
      </c>
      <c r="B928" s="453" t="s">
        <v>735</v>
      </c>
      <c r="C928" s="454">
        <v>0</v>
      </c>
      <c r="D928" s="456"/>
      <c r="E928" s="455"/>
    </row>
    <row r="929" s="435" customFormat="1" ht="16.2" spans="1:5">
      <c r="A929" s="452">
        <v>2130306</v>
      </c>
      <c r="B929" s="453" t="s">
        <v>736</v>
      </c>
      <c r="C929" s="454">
        <v>0</v>
      </c>
      <c r="D929" s="456"/>
      <c r="E929" s="455"/>
    </row>
    <row r="930" s="435" customFormat="1" ht="16.2" spans="1:5">
      <c r="A930" s="452">
        <v>2130307</v>
      </c>
      <c r="B930" s="453" t="s">
        <v>737</v>
      </c>
      <c r="C930" s="454">
        <v>0</v>
      </c>
      <c r="D930" s="456"/>
      <c r="E930" s="455"/>
    </row>
    <row r="931" s="435" customFormat="1" ht="16.2" spans="1:5">
      <c r="A931" s="452">
        <v>2130308</v>
      </c>
      <c r="B931" s="453" t="s">
        <v>738</v>
      </c>
      <c r="C931" s="454">
        <v>0</v>
      </c>
      <c r="D931" s="456"/>
      <c r="E931" s="455"/>
    </row>
    <row r="932" s="435" customFormat="1" ht="16.2" spans="1:5">
      <c r="A932" s="452">
        <v>2130309</v>
      </c>
      <c r="B932" s="453" t="s">
        <v>739</v>
      </c>
      <c r="C932" s="454">
        <v>0</v>
      </c>
      <c r="D932" s="456"/>
      <c r="E932" s="455"/>
    </row>
    <row r="933" s="435" customFormat="1" ht="16.2" spans="1:5">
      <c r="A933" s="452">
        <v>2130310</v>
      </c>
      <c r="B933" s="453" t="s">
        <v>740</v>
      </c>
      <c r="C933" s="454">
        <v>0</v>
      </c>
      <c r="D933" s="456"/>
      <c r="E933" s="455"/>
    </row>
    <row r="934" s="435" customFormat="1" ht="16.2" spans="1:5">
      <c r="A934" s="452">
        <v>2130311</v>
      </c>
      <c r="B934" s="453" t="s">
        <v>741</v>
      </c>
      <c r="C934" s="454">
        <v>254</v>
      </c>
      <c r="D934" s="456">
        <v>173</v>
      </c>
      <c r="E934" s="455">
        <f>(D934/C934)-1</f>
        <v>-0.32</v>
      </c>
    </row>
    <row r="935" s="435" customFormat="1" ht="16.2" spans="1:5">
      <c r="A935" s="452">
        <v>2130312</v>
      </c>
      <c r="B935" s="453" t="s">
        <v>742</v>
      </c>
      <c r="C935" s="454">
        <v>0</v>
      </c>
      <c r="D935" s="456"/>
      <c r="E935" s="455"/>
    </row>
    <row r="936" s="435" customFormat="1" ht="16.2" spans="1:5">
      <c r="A936" s="452">
        <v>2130313</v>
      </c>
      <c r="B936" s="453" t="s">
        <v>743</v>
      </c>
      <c r="C936" s="454">
        <v>0</v>
      </c>
      <c r="D936" s="456"/>
      <c r="E936" s="455"/>
    </row>
    <row r="937" s="435" customFormat="1" ht="16.2" spans="1:5">
      <c r="A937" s="452">
        <v>2130314</v>
      </c>
      <c r="B937" s="453" t="s">
        <v>744</v>
      </c>
      <c r="C937" s="454">
        <v>95</v>
      </c>
      <c r="D937" s="456">
        <v>15</v>
      </c>
      <c r="E937" s="455">
        <f>(D937/C937)-1</f>
        <v>-0.84</v>
      </c>
    </row>
    <row r="938" s="435" customFormat="1" ht="16.2" spans="1:5">
      <c r="A938" s="452">
        <v>2130315</v>
      </c>
      <c r="B938" s="453" t="s">
        <v>745</v>
      </c>
      <c r="C938" s="454">
        <v>22</v>
      </c>
      <c r="D938" s="456">
        <v>20</v>
      </c>
      <c r="E938" s="455">
        <f>(D938/C938)-1</f>
        <v>-0.09</v>
      </c>
    </row>
    <row r="939" s="435" customFormat="1" ht="16.2" spans="1:5">
      <c r="A939" s="452">
        <v>2130316</v>
      </c>
      <c r="B939" s="453" t="s">
        <v>746</v>
      </c>
      <c r="C939" s="454">
        <v>0</v>
      </c>
      <c r="D939" s="456"/>
      <c r="E939" s="455"/>
    </row>
    <row r="940" s="435" customFormat="1" ht="16.2" spans="1:5">
      <c r="A940" s="452">
        <v>2130317</v>
      </c>
      <c r="B940" s="453" t="s">
        <v>747</v>
      </c>
      <c r="C940" s="454">
        <v>0</v>
      </c>
      <c r="D940" s="456"/>
      <c r="E940" s="455"/>
    </row>
    <row r="941" s="435" customFormat="1" ht="16.2" spans="1:5">
      <c r="A941" s="452">
        <v>2130318</v>
      </c>
      <c r="B941" s="453" t="s">
        <v>748</v>
      </c>
      <c r="C941" s="454">
        <v>0</v>
      </c>
      <c r="D941" s="456"/>
      <c r="E941" s="455"/>
    </row>
    <row r="942" s="435" customFormat="1" ht="16.2" spans="1:5">
      <c r="A942" s="452">
        <v>2130319</v>
      </c>
      <c r="B942" s="453" t="s">
        <v>749</v>
      </c>
      <c r="C942" s="454">
        <v>0</v>
      </c>
      <c r="D942" s="456"/>
      <c r="E942" s="455"/>
    </row>
    <row r="943" s="435" customFormat="1" ht="16.2" spans="1:5">
      <c r="A943" s="452">
        <v>2130321</v>
      </c>
      <c r="B943" s="453" t="s">
        <v>750</v>
      </c>
      <c r="C943" s="454">
        <v>0</v>
      </c>
      <c r="D943" s="456"/>
      <c r="E943" s="455"/>
    </row>
    <row r="944" s="435" customFormat="1" ht="16.2" spans="1:5">
      <c r="A944" s="452">
        <v>2130322</v>
      </c>
      <c r="B944" s="453" t="s">
        <v>751</v>
      </c>
      <c r="C944" s="454">
        <v>0</v>
      </c>
      <c r="D944" s="456"/>
      <c r="E944" s="455"/>
    </row>
    <row r="945" s="435" customFormat="1" ht="16.2" spans="1:5">
      <c r="A945" s="452">
        <v>2130333</v>
      </c>
      <c r="B945" s="453" t="s">
        <v>726</v>
      </c>
      <c r="C945" s="454">
        <v>0</v>
      </c>
      <c r="D945" s="456"/>
      <c r="E945" s="455"/>
    </row>
    <row r="946" s="435" customFormat="1" ht="16.2" spans="1:5">
      <c r="A946" s="452">
        <v>2130334</v>
      </c>
      <c r="B946" s="453" t="s">
        <v>752</v>
      </c>
      <c r="C946" s="454">
        <v>0</v>
      </c>
      <c r="D946" s="456"/>
      <c r="E946" s="455"/>
    </row>
    <row r="947" s="435" customFormat="1" ht="16.2" spans="1:5">
      <c r="A947" s="452">
        <v>2130335</v>
      </c>
      <c r="B947" s="453" t="s">
        <v>753</v>
      </c>
      <c r="C947" s="454">
        <v>0</v>
      </c>
      <c r="D947" s="456"/>
      <c r="E947" s="455"/>
    </row>
    <row r="948" s="435" customFormat="1" ht="16.2" spans="1:5">
      <c r="A948" s="452">
        <v>2130336</v>
      </c>
      <c r="B948" s="453" t="s">
        <v>754</v>
      </c>
      <c r="C948" s="454">
        <v>0</v>
      </c>
      <c r="D948" s="456"/>
      <c r="E948" s="455"/>
    </row>
    <row r="949" s="435" customFormat="1" ht="16.2" spans="1:5">
      <c r="A949" s="452">
        <v>2130337</v>
      </c>
      <c r="B949" s="453" t="s">
        <v>755</v>
      </c>
      <c r="C949" s="454">
        <v>0</v>
      </c>
      <c r="D949" s="456"/>
      <c r="E949" s="455"/>
    </row>
    <row r="950" s="435" customFormat="1" ht="16.2" spans="1:5">
      <c r="A950" s="452">
        <v>2130399</v>
      </c>
      <c r="B950" s="453" t="s">
        <v>756</v>
      </c>
      <c r="C950" s="454">
        <v>0</v>
      </c>
      <c r="D950" s="456"/>
      <c r="E950" s="455"/>
    </row>
    <row r="951" s="435" customFormat="1" ht="16.2" spans="1:5">
      <c r="A951" s="452">
        <v>21305</v>
      </c>
      <c r="B951" s="453" t="s">
        <v>757</v>
      </c>
      <c r="C951" s="454">
        <f>SUM(C952:C961)</f>
        <v>61</v>
      </c>
      <c r="D951" s="454">
        <f>SUM(D952:D961)</f>
        <v>28</v>
      </c>
      <c r="E951" s="455">
        <f>(D951/C951)-1</f>
        <v>-0.54</v>
      </c>
    </row>
    <row r="952" s="435" customFormat="1" ht="16.2" spans="1:5">
      <c r="A952" s="452">
        <v>2130501</v>
      </c>
      <c r="B952" s="453" t="s">
        <v>90</v>
      </c>
      <c r="C952" s="454"/>
      <c r="D952" s="456"/>
      <c r="E952" s="455"/>
    </row>
    <row r="953" s="435" customFormat="1" ht="16.2" spans="1:5">
      <c r="A953" s="452">
        <v>2130502</v>
      </c>
      <c r="B953" s="453" t="s">
        <v>91</v>
      </c>
      <c r="C953" s="454"/>
      <c r="D953" s="456"/>
      <c r="E953" s="455"/>
    </row>
    <row r="954" s="435" customFormat="1" ht="16.2" spans="1:5">
      <c r="A954" s="452">
        <v>2130503</v>
      </c>
      <c r="B954" s="453" t="s">
        <v>92</v>
      </c>
      <c r="C954" s="454"/>
      <c r="D954" s="456"/>
      <c r="E954" s="455"/>
    </row>
    <row r="955" s="435" customFormat="1" ht="16.2" spans="1:5">
      <c r="A955" s="452">
        <v>2130504</v>
      </c>
      <c r="B955" s="453" t="s">
        <v>758</v>
      </c>
      <c r="C955" s="454">
        <v>61</v>
      </c>
      <c r="D955" s="456">
        <v>28</v>
      </c>
      <c r="E955" s="455">
        <f>(D955/C955)-1</f>
        <v>-0.54</v>
      </c>
    </row>
    <row r="956" s="435" customFormat="1" ht="16.2" spans="1:5">
      <c r="A956" s="452">
        <v>2130505</v>
      </c>
      <c r="B956" s="453" t="s">
        <v>759</v>
      </c>
      <c r="C956" s="454">
        <v>0</v>
      </c>
      <c r="D956" s="456">
        <v>0</v>
      </c>
      <c r="E956" s="455"/>
    </row>
    <row r="957" s="435" customFormat="1" ht="16.2" spans="1:5">
      <c r="A957" s="452">
        <v>2130506</v>
      </c>
      <c r="B957" s="453" t="s">
        <v>760</v>
      </c>
      <c r="C957" s="454">
        <v>0</v>
      </c>
      <c r="D957" s="456">
        <v>0</v>
      </c>
      <c r="E957" s="455"/>
    </row>
    <row r="958" s="435" customFormat="1" ht="16.2" spans="1:5">
      <c r="A958" s="452">
        <v>2130507</v>
      </c>
      <c r="B958" s="453" t="s">
        <v>761</v>
      </c>
      <c r="C958" s="454">
        <v>0</v>
      </c>
      <c r="D958" s="456">
        <v>0</v>
      </c>
      <c r="E958" s="455"/>
    </row>
    <row r="959" s="435" customFormat="1" ht="16.2" spans="1:5">
      <c r="A959" s="452">
        <v>2130508</v>
      </c>
      <c r="B959" s="453" t="s">
        <v>762</v>
      </c>
      <c r="C959" s="454">
        <v>0</v>
      </c>
      <c r="D959" s="456">
        <v>0</v>
      </c>
      <c r="E959" s="455"/>
    </row>
    <row r="960" s="435" customFormat="1" ht="16.2" spans="1:5">
      <c r="A960" s="452">
        <v>2130550</v>
      </c>
      <c r="B960" s="453" t="s">
        <v>716</v>
      </c>
      <c r="C960" s="454"/>
      <c r="D960" s="456"/>
      <c r="E960" s="455"/>
    </row>
    <row r="961" s="435" customFormat="1" ht="16.2" spans="1:5">
      <c r="A961" s="452">
        <v>2130599</v>
      </c>
      <c r="B961" s="453" t="s">
        <v>763</v>
      </c>
      <c r="C961" s="454">
        <v>0</v>
      </c>
      <c r="D961" s="456">
        <v>0</v>
      </c>
      <c r="E961" s="455"/>
    </row>
    <row r="962" s="435" customFormat="1" ht="16.2" spans="1:5">
      <c r="A962" s="452">
        <v>21307</v>
      </c>
      <c r="B962" s="453" t="s">
        <v>764</v>
      </c>
      <c r="C962" s="454">
        <f>SUM(C963:C968)</f>
        <v>73</v>
      </c>
      <c r="D962" s="454">
        <f>SUM(D963:D968)</f>
        <v>251</v>
      </c>
      <c r="E962" s="455">
        <f>(D962/C962)-1</f>
        <v>2.44</v>
      </c>
    </row>
    <row r="963" s="435" customFormat="1" ht="16.2" spans="1:5">
      <c r="A963" s="452">
        <v>2130701</v>
      </c>
      <c r="B963" s="453" t="s">
        <v>765</v>
      </c>
      <c r="C963" s="454">
        <v>0</v>
      </c>
      <c r="D963" s="456">
        <v>178</v>
      </c>
      <c r="E963" s="455"/>
    </row>
    <row r="964" s="435" customFormat="1" ht="16.2" spans="1:5">
      <c r="A964" s="452">
        <v>2130704</v>
      </c>
      <c r="B964" s="453" t="s">
        <v>766</v>
      </c>
      <c r="C964" s="454"/>
      <c r="D964" s="456"/>
      <c r="E964" s="455"/>
    </row>
    <row r="965" s="435" customFormat="1" ht="16.2" spans="1:5">
      <c r="A965" s="452">
        <v>2130705</v>
      </c>
      <c r="B965" s="453" t="s">
        <v>767</v>
      </c>
      <c r="C965" s="454">
        <v>73</v>
      </c>
      <c r="D965" s="456">
        <v>73</v>
      </c>
      <c r="E965" s="455">
        <f>(D965/C965)-1</f>
        <v>0</v>
      </c>
    </row>
    <row r="966" s="435" customFormat="1" ht="16.2" spans="1:5">
      <c r="A966" s="452">
        <v>2130706</v>
      </c>
      <c r="B966" s="453" t="s">
        <v>768</v>
      </c>
      <c r="C966" s="454">
        <v>0</v>
      </c>
      <c r="D966" s="456"/>
      <c r="E966" s="455"/>
    </row>
    <row r="967" s="435" customFormat="1" ht="16.2" spans="1:5">
      <c r="A967" s="452">
        <v>2130707</v>
      </c>
      <c r="B967" s="453" t="s">
        <v>769</v>
      </c>
      <c r="C967" s="454">
        <v>0</v>
      </c>
      <c r="D967" s="456"/>
      <c r="E967" s="455"/>
    </row>
    <row r="968" s="435" customFormat="1" ht="16.2" spans="1:5">
      <c r="A968" s="452">
        <v>2130799</v>
      </c>
      <c r="B968" s="453" t="s">
        <v>770</v>
      </c>
      <c r="C968" s="454">
        <v>0</v>
      </c>
      <c r="D968" s="456"/>
      <c r="E968" s="455"/>
    </row>
    <row r="969" s="435" customFormat="1" ht="16.2" spans="1:5">
      <c r="A969" s="452">
        <v>21308</v>
      </c>
      <c r="B969" s="453" t="s">
        <v>771</v>
      </c>
      <c r="C969" s="454">
        <f>SUM(C970:C974)</f>
        <v>2</v>
      </c>
      <c r="D969" s="454">
        <f>SUM(D970:D974)</f>
        <v>2</v>
      </c>
      <c r="E969" s="455">
        <f>(D969/C969)-1</f>
        <v>0</v>
      </c>
    </row>
    <row r="970" s="435" customFormat="1" ht="16.2" spans="1:5">
      <c r="A970" s="452">
        <v>2130801</v>
      </c>
      <c r="B970" s="453" t="s">
        <v>772</v>
      </c>
      <c r="C970" s="454">
        <v>0</v>
      </c>
      <c r="D970" s="456">
        <v>0</v>
      </c>
      <c r="E970" s="455"/>
    </row>
    <row r="971" s="435" customFormat="1" ht="16.2" spans="1:5">
      <c r="A971" s="452">
        <v>2130803</v>
      </c>
      <c r="B971" s="453" t="s">
        <v>773</v>
      </c>
      <c r="C971" s="454">
        <v>2</v>
      </c>
      <c r="D971" s="456">
        <v>2</v>
      </c>
      <c r="E971" s="455">
        <f>(D971/C971)-1</f>
        <v>0</v>
      </c>
    </row>
    <row r="972" s="435" customFormat="1" ht="16.2" spans="1:5">
      <c r="A972" s="452">
        <v>2130804</v>
      </c>
      <c r="B972" s="453" t="s">
        <v>774</v>
      </c>
      <c r="C972" s="454">
        <v>0</v>
      </c>
      <c r="D972" s="456">
        <v>0</v>
      </c>
      <c r="E972" s="455"/>
    </row>
    <row r="973" s="435" customFormat="1" ht="16.2" spans="1:5">
      <c r="A973" s="452">
        <v>2130805</v>
      </c>
      <c r="B973" s="453" t="s">
        <v>775</v>
      </c>
      <c r="C973" s="454">
        <v>0</v>
      </c>
      <c r="D973" s="456">
        <v>0</v>
      </c>
      <c r="E973" s="455"/>
    </row>
    <row r="974" s="435" customFormat="1" ht="16.2" spans="1:5">
      <c r="A974" s="452">
        <v>2130899</v>
      </c>
      <c r="B974" s="453" t="s">
        <v>776</v>
      </c>
      <c r="C974" s="454">
        <v>0</v>
      </c>
      <c r="D974" s="456">
        <v>0</v>
      </c>
      <c r="E974" s="455"/>
    </row>
    <row r="975" s="435" customFormat="1" ht="16.2" spans="1:5">
      <c r="A975" s="452">
        <v>21309</v>
      </c>
      <c r="B975" s="453" t="s">
        <v>777</v>
      </c>
      <c r="C975" s="454">
        <v>0</v>
      </c>
      <c r="D975" s="456">
        <v>0</v>
      </c>
      <c r="E975" s="455"/>
    </row>
    <row r="976" s="435" customFormat="1" ht="16.2" spans="1:5">
      <c r="A976" s="452">
        <v>2130901</v>
      </c>
      <c r="B976" s="453" t="s">
        <v>778</v>
      </c>
      <c r="C976" s="454">
        <v>0</v>
      </c>
      <c r="D976" s="456">
        <v>0</v>
      </c>
      <c r="E976" s="455"/>
    </row>
    <row r="977" s="435" customFormat="1" ht="16.2" spans="1:5">
      <c r="A977" s="452">
        <v>2130999</v>
      </c>
      <c r="B977" s="453" t="s">
        <v>779</v>
      </c>
      <c r="C977" s="454">
        <v>0</v>
      </c>
      <c r="D977" s="456">
        <v>0</v>
      </c>
      <c r="E977" s="455"/>
    </row>
    <row r="978" s="435" customFormat="1" ht="16.2" spans="1:5">
      <c r="A978" s="452">
        <v>21399</v>
      </c>
      <c r="B978" s="453" t="s">
        <v>780</v>
      </c>
      <c r="C978" s="454">
        <v>0</v>
      </c>
      <c r="D978" s="456">
        <v>0</v>
      </c>
      <c r="E978" s="455"/>
    </row>
    <row r="979" s="435" customFormat="1" ht="16.2" spans="1:5">
      <c r="A979" s="452">
        <v>2139901</v>
      </c>
      <c r="B979" s="453" t="s">
        <v>781</v>
      </c>
      <c r="C979" s="454">
        <v>0</v>
      </c>
      <c r="D979" s="456">
        <v>0</v>
      </c>
      <c r="E979" s="455"/>
    </row>
    <row r="980" s="435" customFormat="1" ht="16.2" spans="1:5">
      <c r="A980" s="452">
        <v>2139999</v>
      </c>
      <c r="B980" s="453" t="s">
        <v>780</v>
      </c>
      <c r="C980" s="454">
        <v>0</v>
      </c>
      <c r="D980" s="456">
        <v>0</v>
      </c>
      <c r="E980" s="455"/>
    </row>
    <row r="981" s="435" customFormat="1" ht="16.2" spans="1:5">
      <c r="A981" s="448">
        <v>214</v>
      </c>
      <c r="B981" s="449" t="s">
        <v>60</v>
      </c>
      <c r="C981" s="450">
        <f>C982+C1003+C1013+C1023+C1030</f>
        <v>162</v>
      </c>
      <c r="D981" s="450">
        <f>D982+D1003+D1013+D1023+D1030</f>
        <v>11587</v>
      </c>
      <c r="E981" s="458">
        <f>(D981/C981)-1</f>
        <v>70.52</v>
      </c>
    </row>
    <row r="982" s="435" customFormat="1" ht="16.2" spans="1:5">
      <c r="A982" s="452">
        <v>21401</v>
      </c>
      <c r="B982" s="453" t="s">
        <v>782</v>
      </c>
      <c r="C982" s="454">
        <f>SUM(C983:C1002)</f>
        <v>0</v>
      </c>
      <c r="D982" s="454">
        <f>SUM(D983:D1002)</f>
        <v>118</v>
      </c>
      <c r="E982" s="455"/>
    </row>
    <row r="983" s="435" customFormat="1" ht="16.2" spans="1:5">
      <c r="A983" s="452">
        <v>2140101</v>
      </c>
      <c r="B983" s="453" t="s">
        <v>90</v>
      </c>
      <c r="C983" s="454">
        <v>0</v>
      </c>
      <c r="D983" s="456"/>
      <c r="E983" s="455"/>
    </row>
    <row r="984" s="435" customFormat="1" ht="16.2" spans="1:5">
      <c r="A984" s="452">
        <v>2140102</v>
      </c>
      <c r="B984" s="453" t="s">
        <v>91</v>
      </c>
      <c r="C984" s="454">
        <v>0</v>
      </c>
      <c r="D984" s="456"/>
      <c r="E984" s="455"/>
    </row>
    <row r="985" s="435" customFormat="1" ht="16.2" spans="1:5">
      <c r="A985" s="452">
        <v>2140103</v>
      </c>
      <c r="B985" s="453" t="s">
        <v>92</v>
      </c>
      <c r="C985" s="454">
        <v>0</v>
      </c>
      <c r="D985" s="456"/>
      <c r="E985" s="455"/>
    </row>
    <row r="986" s="435" customFormat="1" ht="16.2" spans="1:5">
      <c r="A986" s="452">
        <v>2140104</v>
      </c>
      <c r="B986" s="453" t="s">
        <v>783</v>
      </c>
      <c r="C986" s="454">
        <v>0</v>
      </c>
      <c r="D986" s="456">
        <v>115</v>
      </c>
      <c r="E986" s="455"/>
    </row>
    <row r="987" s="435" customFormat="1" ht="16.2" spans="1:5">
      <c r="A987" s="452">
        <v>2140106</v>
      </c>
      <c r="B987" s="453" t="s">
        <v>784</v>
      </c>
      <c r="C987" s="454">
        <v>0</v>
      </c>
      <c r="D987" s="456">
        <v>3</v>
      </c>
      <c r="E987" s="455"/>
    </row>
    <row r="988" s="435" customFormat="1" ht="16.2" spans="1:5">
      <c r="A988" s="452">
        <v>2140109</v>
      </c>
      <c r="B988" s="453" t="s">
        <v>785</v>
      </c>
      <c r="C988" s="454">
        <v>0</v>
      </c>
      <c r="D988" s="456"/>
      <c r="E988" s="455"/>
    </row>
    <row r="989" s="435" customFormat="1" ht="16.2" spans="1:5">
      <c r="A989" s="452">
        <v>2140110</v>
      </c>
      <c r="B989" s="453" t="s">
        <v>786</v>
      </c>
      <c r="C989" s="454">
        <v>0</v>
      </c>
      <c r="D989" s="456"/>
      <c r="E989" s="455"/>
    </row>
    <row r="990" s="435" customFormat="1" ht="16.2" spans="1:5">
      <c r="A990" s="452">
        <v>2140112</v>
      </c>
      <c r="B990" s="453" t="s">
        <v>787</v>
      </c>
      <c r="C990" s="454">
        <v>0</v>
      </c>
      <c r="D990" s="456"/>
      <c r="E990" s="455"/>
    </row>
    <row r="991" s="435" customFormat="1" ht="16.2" spans="1:5">
      <c r="A991" s="452">
        <v>2140114</v>
      </c>
      <c r="B991" s="453" t="s">
        <v>788</v>
      </c>
      <c r="C991" s="454">
        <v>0</v>
      </c>
      <c r="D991" s="456"/>
      <c r="E991" s="455"/>
    </row>
    <row r="992" s="435" customFormat="1" ht="16.2" spans="1:5">
      <c r="A992" s="452">
        <v>2140122</v>
      </c>
      <c r="B992" s="453" t="s">
        <v>789</v>
      </c>
      <c r="C992" s="454">
        <v>0</v>
      </c>
      <c r="D992" s="456"/>
      <c r="E992" s="455"/>
    </row>
    <row r="993" s="435" customFormat="1" ht="16.2" spans="1:5">
      <c r="A993" s="452">
        <v>2140123</v>
      </c>
      <c r="B993" s="453" t="s">
        <v>790</v>
      </c>
      <c r="C993" s="454">
        <v>0</v>
      </c>
      <c r="D993" s="456"/>
      <c r="E993" s="455"/>
    </row>
    <row r="994" s="435" customFormat="1" ht="16.2" spans="1:5">
      <c r="A994" s="452">
        <v>2140127</v>
      </c>
      <c r="B994" s="453" t="s">
        <v>791</v>
      </c>
      <c r="C994" s="454">
        <v>0</v>
      </c>
      <c r="D994" s="456"/>
      <c r="E994" s="455"/>
    </row>
    <row r="995" s="435" customFormat="1" ht="16.2" spans="1:5">
      <c r="A995" s="452">
        <v>2140128</v>
      </c>
      <c r="B995" s="453" t="s">
        <v>792</v>
      </c>
      <c r="C995" s="454">
        <v>0</v>
      </c>
      <c r="D995" s="456"/>
      <c r="E995" s="455"/>
    </row>
    <row r="996" s="435" customFormat="1" ht="16.2" spans="1:5">
      <c r="A996" s="452">
        <v>2140129</v>
      </c>
      <c r="B996" s="453" t="s">
        <v>793</v>
      </c>
      <c r="C996" s="454">
        <v>0</v>
      </c>
      <c r="D996" s="456"/>
      <c r="E996" s="455"/>
    </row>
    <row r="997" s="435" customFormat="1" ht="16.2" spans="1:5">
      <c r="A997" s="452">
        <v>2140130</v>
      </c>
      <c r="B997" s="453" t="s">
        <v>794</v>
      </c>
      <c r="C997" s="454">
        <v>0</v>
      </c>
      <c r="D997" s="456"/>
      <c r="E997" s="455"/>
    </row>
    <row r="998" s="435" customFormat="1" ht="16.2" spans="1:5">
      <c r="A998" s="452">
        <v>2140131</v>
      </c>
      <c r="B998" s="453" t="s">
        <v>795</v>
      </c>
      <c r="C998" s="454">
        <v>0</v>
      </c>
      <c r="D998" s="456"/>
      <c r="E998" s="455"/>
    </row>
    <row r="999" s="435" customFormat="1" ht="16.2" spans="1:5">
      <c r="A999" s="452">
        <v>2140133</v>
      </c>
      <c r="B999" s="453" t="s">
        <v>796</v>
      </c>
      <c r="C999" s="454">
        <v>0</v>
      </c>
      <c r="D999" s="456"/>
      <c r="E999" s="455"/>
    </row>
    <row r="1000" s="435" customFormat="1" ht="16.2" spans="1:5">
      <c r="A1000" s="452">
        <v>2140136</v>
      </c>
      <c r="B1000" s="453" t="s">
        <v>797</v>
      </c>
      <c r="C1000" s="454">
        <v>0</v>
      </c>
      <c r="D1000" s="456"/>
      <c r="E1000" s="455"/>
    </row>
    <row r="1001" s="435" customFormat="1" ht="16.2" spans="1:5">
      <c r="A1001" s="452">
        <v>2140138</v>
      </c>
      <c r="B1001" s="453" t="s">
        <v>798</v>
      </c>
      <c r="C1001" s="454">
        <v>0</v>
      </c>
      <c r="D1001" s="456"/>
      <c r="E1001" s="455"/>
    </row>
    <row r="1002" s="435" customFormat="1" ht="16.2" spans="1:5">
      <c r="A1002" s="452">
        <v>2140199</v>
      </c>
      <c r="B1002" s="453" t="s">
        <v>799</v>
      </c>
      <c r="C1002" s="454">
        <v>0</v>
      </c>
      <c r="D1002" s="456"/>
      <c r="E1002" s="455"/>
    </row>
    <row r="1003" s="435" customFormat="1" ht="16.2" spans="1:5">
      <c r="A1003" s="452">
        <v>21402</v>
      </c>
      <c r="B1003" s="453" t="s">
        <v>800</v>
      </c>
      <c r="C1003" s="454">
        <f>SUM(C1004:C1012)</f>
        <v>162</v>
      </c>
      <c r="D1003" s="454">
        <f>SUM(D1004:D1012)</f>
        <v>11469</v>
      </c>
      <c r="E1003" s="455">
        <f>(D1003/C1003)-1</f>
        <v>69.8</v>
      </c>
    </row>
    <row r="1004" s="435" customFormat="1" ht="16.2" spans="1:5">
      <c r="A1004" s="452">
        <v>2140201</v>
      </c>
      <c r="B1004" s="453" t="s">
        <v>90</v>
      </c>
      <c r="C1004" s="454">
        <v>0</v>
      </c>
      <c r="D1004" s="456"/>
      <c r="E1004" s="455"/>
    </row>
    <row r="1005" s="435" customFormat="1" ht="16.2" spans="1:5">
      <c r="A1005" s="452">
        <v>2140202</v>
      </c>
      <c r="B1005" s="453" t="s">
        <v>91</v>
      </c>
      <c r="C1005" s="454">
        <v>0</v>
      </c>
      <c r="D1005" s="456"/>
      <c r="E1005" s="455"/>
    </row>
    <row r="1006" s="435" customFormat="1" ht="16.2" spans="1:5">
      <c r="A1006" s="452">
        <v>2140203</v>
      </c>
      <c r="B1006" s="453" t="s">
        <v>92</v>
      </c>
      <c r="C1006" s="454">
        <v>0</v>
      </c>
      <c r="D1006" s="456"/>
      <c r="E1006" s="455"/>
    </row>
    <row r="1007" s="435" customFormat="1" ht="16.2" spans="1:5">
      <c r="A1007" s="452">
        <v>2140204</v>
      </c>
      <c r="B1007" s="453" t="s">
        <v>801</v>
      </c>
      <c r="C1007" s="454">
        <v>0</v>
      </c>
      <c r="D1007" s="456"/>
      <c r="E1007" s="455"/>
    </row>
    <row r="1008" s="435" customFormat="1" ht="16.2" spans="1:5">
      <c r="A1008" s="452">
        <v>2140205</v>
      </c>
      <c r="B1008" s="453" t="s">
        <v>802</v>
      </c>
      <c r="C1008" s="454">
        <v>0</v>
      </c>
      <c r="D1008" s="456"/>
      <c r="E1008" s="455"/>
    </row>
    <row r="1009" s="435" customFormat="1" ht="16.2" spans="1:5">
      <c r="A1009" s="452">
        <v>2140206</v>
      </c>
      <c r="B1009" s="453" t="s">
        <v>803</v>
      </c>
      <c r="C1009" s="454">
        <v>162</v>
      </c>
      <c r="D1009" s="456">
        <v>118</v>
      </c>
      <c r="E1009" s="455">
        <f>(D1009/C1009)-1</f>
        <v>-0.27</v>
      </c>
    </row>
    <row r="1010" s="435" customFormat="1" ht="16.2" spans="1:5">
      <c r="A1010" s="452">
        <v>2140207</v>
      </c>
      <c r="B1010" s="453" t="s">
        <v>804</v>
      </c>
      <c r="C1010" s="454">
        <v>0</v>
      </c>
      <c r="D1010" s="456"/>
      <c r="E1010" s="455"/>
    </row>
    <row r="1011" s="435" customFormat="1" ht="16.2" spans="1:5">
      <c r="A1011" s="452">
        <v>2140208</v>
      </c>
      <c r="B1011" s="453" t="s">
        <v>805</v>
      </c>
      <c r="C1011" s="454">
        <v>0</v>
      </c>
      <c r="D1011" s="456"/>
      <c r="E1011" s="455"/>
    </row>
    <row r="1012" s="435" customFormat="1" ht="16.2" spans="1:5">
      <c r="A1012" s="452">
        <v>2140299</v>
      </c>
      <c r="B1012" s="453" t="s">
        <v>806</v>
      </c>
      <c r="C1012" s="454">
        <v>0</v>
      </c>
      <c r="D1012" s="456">
        <v>11351</v>
      </c>
      <c r="E1012" s="455"/>
    </row>
    <row r="1013" s="435" customFormat="1" ht="16.2" spans="1:5">
      <c r="A1013" s="452">
        <v>21403</v>
      </c>
      <c r="B1013" s="453" t="s">
        <v>807</v>
      </c>
      <c r="C1013" s="454">
        <v>0</v>
      </c>
      <c r="D1013" s="456">
        <v>0</v>
      </c>
      <c r="E1013" s="455"/>
    </row>
    <row r="1014" s="435" customFormat="1" ht="16.2" spans="1:5">
      <c r="A1014" s="452">
        <v>2140301</v>
      </c>
      <c r="B1014" s="453" t="s">
        <v>90</v>
      </c>
      <c r="C1014" s="454">
        <v>0</v>
      </c>
      <c r="D1014" s="456">
        <v>0</v>
      </c>
      <c r="E1014" s="455"/>
    </row>
    <row r="1015" s="435" customFormat="1" ht="16.2" spans="1:5">
      <c r="A1015" s="452">
        <v>2140302</v>
      </c>
      <c r="B1015" s="453" t="s">
        <v>91</v>
      </c>
      <c r="C1015" s="454">
        <v>0</v>
      </c>
      <c r="D1015" s="456">
        <v>0</v>
      </c>
      <c r="E1015" s="455"/>
    </row>
    <row r="1016" s="435" customFormat="1" ht="16.2" spans="1:5">
      <c r="A1016" s="452">
        <v>2140303</v>
      </c>
      <c r="B1016" s="453" t="s">
        <v>92</v>
      </c>
      <c r="C1016" s="454">
        <v>0</v>
      </c>
      <c r="D1016" s="456">
        <v>0</v>
      </c>
      <c r="E1016" s="455"/>
    </row>
    <row r="1017" s="435" customFormat="1" ht="16.2" spans="1:5">
      <c r="A1017" s="452">
        <v>2140304</v>
      </c>
      <c r="B1017" s="453" t="s">
        <v>808</v>
      </c>
      <c r="C1017" s="454">
        <v>0</v>
      </c>
      <c r="D1017" s="456">
        <v>0</v>
      </c>
      <c r="E1017" s="455"/>
    </row>
    <row r="1018" s="435" customFormat="1" ht="16.2" spans="1:5">
      <c r="A1018" s="452">
        <v>2140305</v>
      </c>
      <c r="B1018" s="453" t="s">
        <v>809</v>
      </c>
      <c r="C1018" s="454">
        <v>0</v>
      </c>
      <c r="D1018" s="456">
        <v>0</v>
      </c>
      <c r="E1018" s="455"/>
    </row>
    <row r="1019" s="435" customFormat="1" ht="16.2" spans="1:5">
      <c r="A1019" s="452">
        <v>2140306</v>
      </c>
      <c r="B1019" s="453" t="s">
        <v>810</v>
      </c>
      <c r="C1019" s="454">
        <v>0</v>
      </c>
      <c r="D1019" s="456">
        <v>0</v>
      </c>
      <c r="E1019" s="455"/>
    </row>
    <row r="1020" s="435" customFormat="1" ht="16.2" spans="1:5">
      <c r="A1020" s="452">
        <v>2140307</v>
      </c>
      <c r="B1020" s="453" t="s">
        <v>811</v>
      </c>
      <c r="C1020" s="454">
        <v>0</v>
      </c>
      <c r="D1020" s="456">
        <v>0</v>
      </c>
      <c r="E1020" s="455"/>
    </row>
    <row r="1021" s="435" customFormat="1" ht="16.2" spans="1:5">
      <c r="A1021" s="452">
        <v>2140308</v>
      </c>
      <c r="B1021" s="453" t="s">
        <v>812</v>
      </c>
      <c r="C1021" s="454">
        <v>0</v>
      </c>
      <c r="D1021" s="456">
        <v>0</v>
      </c>
      <c r="E1021" s="455"/>
    </row>
    <row r="1022" s="435" customFormat="1" ht="16.2" spans="1:5">
      <c r="A1022" s="452">
        <v>2140399</v>
      </c>
      <c r="B1022" s="453" t="s">
        <v>813</v>
      </c>
      <c r="C1022" s="454">
        <v>0</v>
      </c>
      <c r="D1022" s="456">
        <v>0</v>
      </c>
      <c r="E1022" s="455"/>
    </row>
    <row r="1023" s="435" customFormat="1" ht="16.2" spans="1:5">
      <c r="A1023" s="452">
        <v>21405</v>
      </c>
      <c r="B1023" s="453" t="s">
        <v>814</v>
      </c>
      <c r="C1023" s="454">
        <v>0</v>
      </c>
      <c r="D1023" s="456">
        <v>0</v>
      </c>
      <c r="E1023" s="455"/>
    </row>
    <row r="1024" s="435" customFormat="1" ht="16.2" spans="1:5">
      <c r="A1024" s="452">
        <v>2140501</v>
      </c>
      <c r="B1024" s="453" t="s">
        <v>90</v>
      </c>
      <c r="C1024" s="454">
        <v>0</v>
      </c>
      <c r="D1024" s="456">
        <v>0</v>
      </c>
      <c r="E1024" s="455"/>
    </row>
    <row r="1025" s="435" customFormat="1" ht="16.2" spans="1:5">
      <c r="A1025" s="452">
        <v>2140502</v>
      </c>
      <c r="B1025" s="453" t="s">
        <v>91</v>
      </c>
      <c r="C1025" s="454">
        <v>0</v>
      </c>
      <c r="D1025" s="456">
        <v>0</v>
      </c>
      <c r="E1025" s="455"/>
    </row>
    <row r="1026" s="435" customFormat="1" ht="16.2" spans="1:5">
      <c r="A1026" s="452">
        <v>2140503</v>
      </c>
      <c r="B1026" s="453" t="s">
        <v>92</v>
      </c>
      <c r="C1026" s="454">
        <v>0</v>
      </c>
      <c r="D1026" s="456">
        <v>0</v>
      </c>
      <c r="E1026" s="455"/>
    </row>
    <row r="1027" s="435" customFormat="1" ht="16.2" spans="1:5">
      <c r="A1027" s="452">
        <v>2140504</v>
      </c>
      <c r="B1027" s="453" t="s">
        <v>805</v>
      </c>
      <c r="C1027" s="454">
        <v>0</v>
      </c>
      <c r="D1027" s="456">
        <v>0</v>
      </c>
      <c r="E1027" s="455"/>
    </row>
    <row r="1028" s="435" customFormat="1" ht="16.2" spans="1:5">
      <c r="A1028" s="452">
        <v>2140505</v>
      </c>
      <c r="B1028" s="453" t="s">
        <v>815</v>
      </c>
      <c r="C1028" s="454">
        <v>0</v>
      </c>
      <c r="D1028" s="456">
        <v>0</v>
      </c>
      <c r="E1028" s="455"/>
    </row>
    <row r="1029" s="435" customFormat="1" ht="16.2" spans="1:5">
      <c r="A1029" s="452">
        <v>2140599</v>
      </c>
      <c r="B1029" s="453" t="s">
        <v>816</v>
      </c>
      <c r="C1029" s="454">
        <v>0</v>
      </c>
      <c r="D1029" s="456">
        <v>0</v>
      </c>
      <c r="E1029" s="455"/>
    </row>
    <row r="1030" s="435" customFormat="1" ht="16.2" spans="1:5">
      <c r="A1030" s="452">
        <v>21499</v>
      </c>
      <c r="B1030" s="453" t="s">
        <v>817</v>
      </c>
      <c r="C1030" s="454">
        <v>0</v>
      </c>
      <c r="D1030" s="456">
        <v>0</v>
      </c>
      <c r="E1030" s="455"/>
    </row>
    <row r="1031" s="435" customFormat="1" ht="16.2" spans="1:5">
      <c r="A1031" s="452">
        <v>2149901</v>
      </c>
      <c r="B1031" s="453" t="s">
        <v>818</v>
      </c>
      <c r="C1031" s="454">
        <v>0</v>
      </c>
      <c r="D1031" s="456">
        <v>0</v>
      </c>
      <c r="E1031" s="455"/>
    </row>
    <row r="1032" s="435" customFormat="1" ht="16.2" spans="1:5">
      <c r="A1032" s="452">
        <v>2149999</v>
      </c>
      <c r="B1032" s="453" t="s">
        <v>817</v>
      </c>
      <c r="C1032" s="454">
        <v>0</v>
      </c>
      <c r="D1032" s="456">
        <v>0</v>
      </c>
      <c r="E1032" s="455"/>
    </row>
    <row r="1033" s="435" customFormat="1" ht="16.2" spans="1:5">
      <c r="A1033" s="448">
        <v>215</v>
      </c>
      <c r="B1033" s="449" t="s">
        <v>819</v>
      </c>
      <c r="C1033" s="450">
        <f>C1034+C1044+C1060+C1065+C1076+C1083+C1091</f>
        <v>0</v>
      </c>
      <c r="D1033" s="450">
        <f>D1034+D1044+D1060+D1065+D1076+D1083+D1091</f>
        <v>554</v>
      </c>
      <c r="E1033" s="458"/>
    </row>
    <row r="1034" s="435" customFormat="1" ht="16.2" spans="1:5">
      <c r="A1034" s="452">
        <v>21501</v>
      </c>
      <c r="B1034" s="453" t="s">
        <v>820</v>
      </c>
      <c r="C1034" s="454">
        <v>0</v>
      </c>
      <c r="D1034" s="456">
        <v>0</v>
      </c>
      <c r="E1034" s="455"/>
    </row>
    <row r="1035" s="435" customFormat="1" ht="16.2" spans="1:5">
      <c r="A1035" s="452">
        <v>2150101</v>
      </c>
      <c r="B1035" s="453" t="s">
        <v>90</v>
      </c>
      <c r="C1035" s="454">
        <v>0</v>
      </c>
      <c r="D1035" s="456">
        <v>0</v>
      </c>
      <c r="E1035" s="455"/>
    </row>
    <row r="1036" s="435" customFormat="1" ht="16.2" spans="1:5">
      <c r="A1036" s="452">
        <v>2150102</v>
      </c>
      <c r="B1036" s="453" t="s">
        <v>91</v>
      </c>
      <c r="C1036" s="454">
        <v>0</v>
      </c>
      <c r="D1036" s="456">
        <v>0</v>
      </c>
      <c r="E1036" s="455"/>
    </row>
    <row r="1037" s="435" customFormat="1" ht="16.2" spans="1:5">
      <c r="A1037" s="452">
        <v>2150103</v>
      </c>
      <c r="B1037" s="453" t="s">
        <v>92</v>
      </c>
      <c r="C1037" s="454">
        <v>0</v>
      </c>
      <c r="D1037" s="456">
        <v>0</v>
      </c>
      <c r="E1037" s="455"/>
    </row>
    <row r="1038" s="435" customFormat="1" ht="16.2" spans="1:5">
      <c r="A1038" s="452">
        <v>2150104</v>
      </c>
      <c r="B1038" s="453" t="s">
        <v>821</v>
      </c>
      <c r="C1038" s="454">
        <v>0</v>
      </c>
      <c r="D1038" s="456">
        <v>0</v>
      </c>
      <c r="E1038" s="455"/>
    </row>
    <row r="1039" s="435" customFormat="1" ht="16.2" spans="1:5">
      <c r="A1039" s="452">
        <v>2150105</v>
      </c>
      <c r="B1039" s="453" t="s">
        <v>822</v>
      </c>
      <c r="C1039" s="454">
        <v>0</v>
      </c>
      <c r="D1039" s="456">
        <v>0</v>
      </c>
      <c r="E1039" s="455"/>
    </row>
    <row r="1040" s="435" customFormat="1" ht="16.2" spans="1:5">
      <c r="A1040" s="452">
        <v>2150106</v>
      </c>
      <c r="B1040" s="453" t="s">
        <v>823</v>
      </c>
      <c r="C1040" s="454">
        <v>0</v>
      </c>
      <c r="D1040" s="456">
        <v>0</v>
      </c>
      <c r="E1040" s="455"/>
    </row>
    <row r="1041" s="435" customFormat="1" ht="16.2" spans="1:5">
      <c r="A1041" s="452">
        <v>2150107</v>
      </c>
      <c r="B1041" s="453" t="s">
        <v>824</v>
      </c>
      <c r="C1041" s="454">
        <v>0</v>
      </c>
      <c r="D1041" s="456">
        <v>0</v>
      </c>
      <c r="E1041" s="455"/>
    </row>
    <row r="1042" s="435" customFormat="1" ht="16.2" spans="1:5">
      <c r="A1042" s="452">
        <v>2150108</v>
      </c>
      <c r="B1042" s="453" t="s">
        <v>825</v>
      </c>
      <c r="C1042" s="454">
        <v>0</v>
      </c>
      <c r="D1042" s="456">
        <v>0</v>
      </c>
      <c r="E1042" s="455"/>
    </row>
    <row r="1043" s="435" customFormat="1" ht="16.2" spans="1:5">
      <c r="A1043" s="452">
        <v>2150199</v>
      </c>
      <c r="B1043" s="453" t="s">
        <v>826</v>
      </c>
      <c r="C1043" s="454">
        <v>0</v>
      </c>
      <c r="D1043" s="456">
        <v>0</v>
      </c>
      <c r="E1043" s="455"/>
    </row>
    <row r="1044" s="435" customFormat="1" ht="16.2" spans="1:5">
      <c r="A1044" s="452">
        <v>21502</v>
      </c>
      <c r="B1044" s="453" t="s">
        <v>827</v>
      </c>
      <c r="C1044" s="454">
        <v>0</v>
      </c>
      <c r="D1044" s="456">
        <v>0</v>
      </c>
      <c r="E1044" s="455"/>
    </row>
    <row r="1045" s="435" customFormat="1" ht="16.2" spans="1:5">
      <c r="A1045" s="452">
        <v>2150201</v>
      </c>
      <c r="B1045" s="453" t="s">
        <v>90</v>
      </c>
      <c r="C1045" s="454">
        <v>0</v>
      </c>
      <c r="D1045" s="456">
        <v>0</v>
      </c>
      <c r="E1045" s="455"/>
    </row>
    <row r="1046" s="435" customFormat="1" ht="16.2" spans="1:5">
      <c r="A1046" s="452">
        <v>2150202</v>
      </c>
      <c r="B1046" s="453" t="s">
        <v>91</v>
      </c>
      <c r="C1046" s="454">
        <v>0</v>
      </c>
      <c r="D1046" s="456">
        <v>0</v>
      </c>
      <c r="E1046" s="455"/>
    </row>
    <row r="1047" s="435" customFormat="1" ht="16.2" spans="1:5">
      <c r="A1047" s="452">
        <v>2150203</v>
      </c>
      <c r="B1047" s="453" t="s">
        <v>92</v>
      </c>
      <c r="C1047" s="454">
        <v>0</v>
      </c>
      <c r="D1047" s="456">
        <v>0</v>
      </c>
      <c r="E1047" s="455"/>
    </row>
    <row r="1048" s="435" customFormat="1" ht="16.2" spans="1:5">
      <c r="A1048" s="452">
        <v>2150204</v>
      </c>
      <c r="B1048" s="453" t="s">
        <v>828</v>
      </c>
      <c r="C1048" s="454">
        <v>0</v>
      </c>
      <c r="D1048" s="456">
        <v>0</v>
      </c>
      <c r="E1048" s="455"/>
    </row>
    <row r="1049" s="435" customFormat="1" ht="16.2" spans="1:5">
      <c r="A1049" s="452">
        <v>2150205</v>
      </c>
      <c r="B1049" s="453" t="s">
        <v>829</v>
      </c>
      <c r="C1049" s="454">
        <v>0</v>
      </c>
      <c r="D1049" s="456">
        <v>0</v>
      </c>
      <c r="E1049" s="455"/>
    </row>
    <row r="1050" s="435" customFormat="1" ht="16.2" spans="1:5">
      <c r="A1050" s="452">
        <v>2150206</v>
      </c>
      <c r="B1050" s="453" t="s">
        <v>830</v>
      </c>
      <c r="C1050" s="454">
        <v>0</v>
      </c>
      <c r="D1050" s="456">
        <v>0</v>
      </c>
      <c r="E1050" s="455"/>
    </row>
    <row r="1051" s="435" customFormat="1" ht="16.2" spans="1:5">
      <c r="A1051" s="452">
        <v>2150207</v>
      </c>
      <c r="B1051" s="453" t="s">
        <v>831</v>
      </c>
      <c r="C1051" s="454">
        <v>0</v>
      </c>
      <c r="D1051" s="456">
        <v>0</v>
      </c>
      <c r="E1051" s="455"/>
    </row>
    <row r="1052" s="435" customFormat="1" ht="16.2" spans="1:5">
      <c r="A1052" s="452">
        <v>2150208</v>
      </c>
      <c r="B1052" s="453" t="s">
        <v>832</v>
      </c>
      <c r="C1052" s="454">
        <v>0</v>
      </c>
      <c r="D1052" s="456">
        <v>0</v>
      </c>
      <c r="E1052" s="455"/>
    </row>
    <row r="1053" s="435" customFormat="1" ht="16.2" spans="1:5">
      <c r="A1053" s="452">
        <v>2150209</v>
      </c>
      <c r="B1053" s="453" t="s">
        <v>833</v>
      </c>
      <c r="C1053" s="454">
        <v>0</v>
      </c>
      <c r="D1053" s="456">
        <v>0</v>
      </c>
      <c r="E1053" s="455"/>
    </row>
    <row r="1054" s="435" customFormat="1" ht="16.2" spans="1:5">
      <c r="A1054" s="452">
        <v>2150210</v>
      </c>
      <c r="B1054" s="453" t="s">
        <v>834</v>
      </c>
      <c r="C1054" s="454">
        <v>0</v>
      </c>
      <c r="D1054" s="456">
        <v>0</v>
      </c>
      <c r="E1054" s="455"/>
    </row>
    <row r="1055" s="435" customFormat="1" ht="16.2" spans="1:5">
      <c r="A1055" s="452">
        <v>2150212</v>
      </c>
      <c r="B1055" s="453" t="s">
        <v>835</v>
      </c>
      <c r="C1055" s="454">
        <v>0</v>
      </c>
      <c r="D1055" s="456">
        <v>0</v>
      </c>
      <c r="E1055" s="455"/>
    </row>
    <row r="1056" s="435" customFormat="1" ht="16.2" spans="1:5">
      <c r="A1056" s="452">
        <v>2150213</v>
      </c>
      <c r="B1056" s="453" t="s">
        <v>836</v>
      </c>
      <c r="C1056" s="454">
        <v>0</v>
      </c>
      <c r="D1056" s="456">
        <v>0</v>
      </c>
      <c r="E1056" s="455"/>
    </row>
    <row r="1057" s="435" customFormat="1" ht="16.2" spans="1:5">
      <c r="A1057" s="452">
        <v>2150214</v>
      </c>
      <c r="B1057" s="453" t="s">
        <v>837</v>
      </c>
      <c r="C1057" s="454">
        <v>0</v>
      </c>
      <c r="D1057" s="456">
        <v>0</v>
      </c>
      <c r="E1057" s="455"/>
    </row>
    <row r="1058" s="435" customFormat="1" ht="16.2" spans="1:5">
      <c r="A1058" s="452">
        <v>2150215</v>
      </c>
      <c r="B1058" s="453" t="s">
        <v>838</v>
      </c>
      <c r="C1058" s="454">
        <v>0</v>
      </c>
      <c r="D1058" s="456">
        <v>0</v>
      </c>
      <c r="E1058" s="455"/>
    </row>
    <row r="1059" s="435" customFormat="1" ht="16.2" spans="1:5">
      <c r="A1059" s="452">
        <v>2150299</v>
      </c>
      <c r="B1059" s="453" t="s">
        <v>839</v>
      </c>
      <c r="C1059" s="454">
        <v>0</v>
      </c>
      <c r="D1059" s="456">
        <v>0</v>
      </c>
      <c r="E1059" s="455"/>
    </row>
    <row r="1060" s="435" customFormat="1" ht="16.2" spans="1:5">
      <c r="A1060" s="452">
        <v>21503</v>
      </c>
      <c r="B1060" s="453" t="s">
        <v>840</v>
      </c>
      <c r="C1060" s="454">
        <v>0</v>
      </c>
      <c r="D1060" s="456">
        <v>0</v>
      </c>
      <c r="E1060" s="455"/>
    </row>
    <row r="1061" s="435" customFormat="1" ht="16.2" spans="1:5">
      <c r="A1061" s="452">
        <v>2150301</v>
      </c>
      <c r="B1061" s="453" t="s">
        <v>90</v>
      </c>
      <c r="C1061" s="454">
        <v>0</v>
      </c>
      <c r="D1061" s="456">
        <v>0</v>
      </c>
      <c r="E1061" s="455"/>
    </row>
    <row r="1062" s="435" customFormat="1" ht="16.2" spans="1:5">
      <c r="A1062" s="452">
        <v>2150302</v>
      </c>
      <c r="B1062" s="453" t="s">
        <v>91</v>
      </c>
      <c r="C1062" s="454">
        <v>0</v>
      </c>
      <c r="D1062" s="456">
        <v>0</v>
      </c>
      <c r="E1062" s="455"/>
    </row>
    <row r="1063" s="435" customFormat="1" ht="16.2" spans="1:5">
      <c r="A1063" s="452">
        <v>2150303</v>
      </c>
      <c r="B1063" s="453" t="s">
        <v>92</v>
      </c>
      <c r="C1063" s="454">
        <v>0</v>
      </c>
      <c r="D1063" s="456">
        <v>0</v>
      </c>
      <c r="E1063" s="455"/>
    </row>
    <row r="1064" s="435" customFormat="1" ht="16.2" spans="1:5">
      <c r="A1064" s="452">
        <v>2150399</v>
      </c>
      <c r="B1064" s="453" t="s">
        <v>841</v>
      </c>
      <c r="C1064" s="454">
        <v>0</v>
      </c>
      <c r="D1064" s="456">
        <v>0</v>
      </c>
      <c r="E1064" s="455"/>
    </row>
    <row r="1065" s="435" customFormat="1" ht="16.2" spans="1:5">
      <c r="A1065" s="452">
        <v>21505</v>
      </c>
      <c r="B1065" s="453" t="s">
        <v>842</v>
      </c>
      <c r="C1065" s="454">
        <v>0</v>
      </c>
      <c r="D1065" s="456">
        <f>SUM(D1066:D1075)</f>
        <v>50</v>
      </c>
      <c r="E1065" s="455"/>
    </row>
    <row r="1066" s="435" customFormat="1" ht="16.2" spans="1:5">
      <c r="A1066" s="452">
        <v>2150501</v>
      </c>
      <c r="B1066" s="453" t="s">
        <v>90</v>
      </c>
      <c r="C1066" s="454">
        <v>0</v>
      </c>
      <c r="D1066" s="456"/>
      <c r="E1066" s="455"/>
    </row>
    <row r="1067" s="435" customFormat="1" ht="16.2" spans="1:5">
      <c r="A1067" s="452">
        <v>2150502</v>
      </c>
      <c r="B1067" s="453" t="s">
        <v>91</v>
      </c>
      <c r="C1067" s="454">
        <v>0</v>
      </c>
      <c r="D1067" s="456"/>
      <c r="E1067" s="455"/>
    </row>
    <row r="1068" s="435" customFormat="1" ht="16.2" spans="1:5">
      <c r="A1068" s="452">
        <v>2150503</v>
      </c>
      <c r="B1068" s="453" t="s">
        <v>92</v>
      </c>
      <c r="C1068" s="454">
        <v>0</v>
      </c>
      <c r="D1068" s="456"/>
      <c r="E1068" s="455"/>
    </row>
    <row r="1069" s="435" customFormat="1" ht="16.2" spans="1:5">
      <c r="A1069" s="452">
        <v>2150505</v>
      </c>
      <c r="B1069" s="453" t="s">
        <v>843</v>
      </c>
      <c r="C1069" s="454">
        <v>0</v>
      </c>
      <c r="D1069" s="456"/>
      <c r="E1069" s="455"/>
    </row>
    <row r="1070" s="435" customFormat="1" ht="16.2" spans="1:5">
      <c r="A1070" s="452">
        <v>2150507</v>
      </c>
      <c r="B1070" s="453" t="s">
        <v>844</v>
      </c>
      <c r="C1070" s="454">
        <v>0</v>
      </c>
      <c r="D1070" s="456"/>
      <c r="E1070" s="455"/>
    </row>
    <row r="1071" s="435" customFormat="1" ht="16.2" spans="1:5">
      <c r="A1071" s="452">
        <v>2150508</v>
      </c>
      <c r="B1071" s="453" t="s">
        <v>845</v>
      </c>
      <c r="C1071" s="454">
        <v>0</v>
      </c>
      <c r="D1071" s="456"/>
      <c r="E1071" s="455"/>
    </row>
    <row r="1072" s="435" customFormat="1" ht="16.2" spans="1:5">
      <c r="A1072" s="452">
        <v>2150516</v>
      </c>
      <c r="B1072" s="453" t="s">
        <v>846</v>
      </c>
      <c r="C1072" s="454">
        <v>0</v>
      </c>
      <c r="D1072" s="456"/>
      <c r="E1072" s="455"/>
    </row>
    <row r="1073" s="435" customFormat="1" ht="16.2" spans="1:5">
      <c r="A1073" s="452">
        <v>2150517</v>
      </c>
      <c r="B1073" s="453" t="s">
        <v>847</v>
      </c>
      <c r="C1073" s="454">
        <v>0</v>
      </c>
      <c r="D1073" s="456">
        <v>50</v>
      </c>
      <c r="E1073" s="455"/>
    </row>
    <row r="1074" s="435" customFormat="1" ht="16.2" spans="1:5">
      <c r="A1074" s="452">
        <v>2150550</v>
      </c>
      <c r="B1074" s="453" t="s">
        <v>99</v>
      </c>
      <c r="C1074" s="454">
        <v>0</v>
      </c>
      <c r="D1074" s="456">
        <v>0</v>
      </c>
      <c r="E1074" s="455"/>
    </row>
    <row r="1075" s="435" customFormat="1" ht="16.2" spans="1:5">
      <c r="A1075" s="452">
        <v>2150599</v>
      </c>
      <c r="B1075" s="453" t="s">
        <v>848</v>
      </c>
      <c r="C1075" s="454">
        <v>0</v>
      </c>
      <c r="D1075" s="456">
        <v>0</v>
      </c>
      <c r="E1075" s="455"/>
    </row>
    <row r="1076" s="435" customFormat="1" ht="16.2" spans="1:5">
      <c r="A1076" s="452">
        <v>21507</v>
      </c>
      <c r="B1076" s="453" t="s">
        <v>849</v>
      </c>
      <c r="C1076" s="454">
        <v>0</v>
      </c>
      <c r="D1076" s="456">
        <v>0</v>
      </c>
      <c r="E1076" s="455"/>
    </row>
    <row r="1077" s="435" customFormat="1" ht="16.2" spans="1:5">
      <c r="A1077" s="452">
        <v>2150701</v>
      </c>
      <c r="B1077" s="453" t="s">
        <v>90</v>
      </c>
      <c r="C1077" s="454">
        <v>0</v>
      </c>
      <c r="D1077" s="456">
        <v>0</v>
      </c>
      <c r="E1077" s="455"/>
    </row>
    <row r="1078" s="435" customFormat="1" ht="16.2" spans="1:5">
      <c r="A1078" s="452">
        <v>2150702</v>
      </c>
      <c r="B1078" s="453" t="s">
        <v>91</v>
      </c>
      <c r="C1078" s="454">
        <v>0</v>
      </c>
      <c r="D1078" s="456">
        <v>0</v>
      </c>
      <c r="E1078" s="455"/>
    </row>
    <row r="1079" s="435" customFormat="1" ht="16.2" spans="1:5">
      <c r="A1079" s="452">
        <v>2150703</v>
      </c>
      <c r="B1079" s="453" t="s">
        <v>92</v>
      </c>
      <c r="C1079" s="454">
        <v>0</v>
      </c>
      <c r="D1079" s="456">
        <v>0</v>
      </c>
      <c r="E1079" s="455"/>
    </row>
    <row r="1080" s="435" customFormat="1" ht="16.2" spans="1:5">
      <c r="A1080" s="452">
        <v>2150704</v>
      </c>
      <c r="B1080" s="453" t="s">
        <v>850</v>
      </c>
      <c r="C1080" s="454">
        <v>0</v>
      </c>
      <c r="D1080" s="456">
        <v>0</v>
      </c>
      <c r="E1080" s="455"/>
    </row>
    <row r="1081" s="435" customFormat="1" ht="16.2" spans="1:5">
      <c r="A1081" s="452">
        <v>2150705</v>
      </c>
      <c r="B1081" s="453" t="s">
        <v>851</v>
      </c>
      <c r="C1081" s="454">
        <v>0</v>
      </c>
      <c r="D1081" s="456">
        <v>0</v>
      </c>
      <c r="E1081" s="455"/>
    </row>
    <row r="1082" s="435" customFormat="1" ht="16.2" spans="1:5">
      <c r="A1082" s="452">
        <v>2150799</v>
      </c>
      <c r="B1082" s="453" t="s">
        <v>852</v>
      </c>
      <c r="C1082" s="454">
        <v>0</v>
      </c>
      <c r="D1082" s="456">
        <v>0</v>
      </c>
      <c r="E1082" s="455"/>
    </row>
    <row r="1083" s="435" customFormat="1" ht="16.2" spans="1:5">
      <c r="A1083" s="452">
        <v>21508</v>
      </c>
      <c r="B1083" s="453" t="s">
        <v>853</v>
      </c>
      <c r="C1083" s="454">
        <v>0</v>
      </c>
      <c r="D1083" s="456">
        <f>SUM(D1084:D1090)</f>
        <v>504</v>
      </c>
      <c r="E1083" s="455"/>
    </row>
    <row r="1084" s="435" customFormat="1" ht="16.2" spans="1:5">
      <c r="A1084" s="452">
        <v>2150801</v>
      </c>
      <c r="B1084" s="453" t="s">
        <v>90</v>
      </c>
      <c r="C1084" s="454">
        <v>0</v>
      </c>
      <c r="D1084" s="456"/>
      <c r="E1084" s="455"/>
    </row>
    <row r="1085" s="435" customFormat="1" ht="16.2" spans="1:5">
      <c r="A1085" s="452">
        <v>2150802</v>
      </c>
      <c r="B1085" s="453" t="s">
        <v>91</v>
      </c>
      <c r="C1085" s="454">
        <v>0</v>
      </c>
      <c r="D1085" s="456"/>
      <c r="E1085" s="455"/>
    </row>
    <row r="1086" s="435" customFormat="1" ht="16.2" spans="1:5">
      <c r="A1086" s="452">
        <v>2150803</v>
      </c>
      <c r="B1086" s="453" t="s">
        <v>92</v>
      </c>
      <c r="C1086" s="454">
        <v>0</v>
      </c>
      <c r="D1086" s="456"/>
      <c r="E1086" s="455"/>
    </row>
    <row r="1087" s="435" customFormat="1" ht="16.2" spans="1:5">
      <c r="A1087" s="452">
        <v>2150804</v>
      </c>
      <c r="B1087" s="453" t="s">
        <v>854</v>
      </c>
      <c r="C1087" s="454">
        <v>0</v>
      </c>
      <c r="D1087" s="456"/>
      <c r="E1087" s="455"/>
    </row>
    <row r="1088" s="435" customFormat="1" ht="16.2" spans="1:5">
      <c r="A1088" s="452">
        <v>2150805</v>
      </c>
      <c r="B1088" s="453" t="s">
        <v>855</v>
      </c>
      <c r="C1088" s="454">
        <v>0</v>
      </c>
      <c r="D1088" s="456">
        <v>504</v>
      </c>
      <c r="E1088" s="455"/>
    </row>
    <row r="1089" s="435" customFormat="1" ht="16.2" spans="1:5">
      <c r="A1089" s="452">
        <v>2150806</v>
      </c>
      <c r="B1089" s="453" t="s">
        <v>856</v>
      </c>
      <c r="C1089" s="454">
        <v>0</v>
      </c>
      <c r="D1089" s="456"/>
      <c r="E1089" s="455"/>
    </row>
    <row r="1090" s="435" customFormat="1" ht="16.2" spans="1:5">
      <c r="A1090" s="452">
        <v>2150899</v>
      </c>
      <c r="B1090" s="453" t="s">
        <v>857</v>
      </c>
      <c r="C1090" s="454">
        <v>0</v>
      </c>
      <c r="D1090" s="456"/>
      <c r="E1090" s="455"/>
    </row>
    <row r="1091" s="435" customFormat="1" ht="16.2" spans="1:5">
      <c r="A1091" s="452">
        <v>21599</v>
      </c>
      <c r="B1091" s="453" t="s">
        <v>858</v>
      </c>
      <c r="C1091" s="454">
        <v>0</v>
      </c>
      <c r="D1091" s="456">
        <v>0</v>
      </c>
      <c r="E1091" s="455"/>
    </row>
    <row r="1092" s="435" customFormat="1" ht="16.2" spans="1:5">
      <c r="A1092" s="452">
        <v>2159901</v>
      </c>
      <c r="B1092" s="453" t="s">
        <v>859</v>
      </c>
      <c r="C1092" s="454">
        <v>0</v>
      </c>
      <c r="D1092" s="456">
        <v>0</v>
      </c>
      <c r="E1092" s="455"/>
    </row>
    <row r="1093" s="435" customFormat="1" ht="16.2" spans="1:5">
      <c r="A1093" s="452">
        <v>2159904</v>
      </c>
      <c r="B1093" s="453" t="s">
        <v>860</v>
      </c>
      <c r="C1093" s="454">
        <v>0</v>
      </c>
      <c r="D1093" s="456">
        <v>0</v>
      </c>
      <c r="E1093" s="455"/>
    </row>
    <row r="1094" s="435" customFormat="1" ht="16.2" spans="1:5">
      <c r="A1094" s="452">
        <v>2159905</v>
      </c>
      <c r="B1094" s="453" t="s">
        <v>861</v>
      </c>
      <c r="C1094" s="454">
        <v>0</v>
      </c>
      <c r="D1094" s="456">
        <v>0</v>
      </c>
      <c r="E1094" s="455"/>
    </row>
    <row r="1095" s="435" customFormat="1" ht="16.2" spans="1:5">
      <c r="A1095" s="452">
        <v>2159906</v>
      </c>
      <c r="B1095" s="453" t="s">
        <v>862</v>
      </c>
      <c r="C1095" s="454">
        <v>0</v>
      </c>
      <c r="D1095" s="456">
        <v>0</v>
      </c>
      <c r="E1095" s="455"/>
    </row>
    <row r="1096" s="435" customFormat="1" ht="16.2" spans="1:5">
      <c r="A1096" s="452">
        <v>2159999</v>
      </c>
      <c r="B1096" s="453" t="s">
        <v>858</v>
      </c>
      <c r="C1096" s="454">
        <v>0</v>
      </c>
      <c r="D1096" s="456">
        <v>0</v>
      </c>
      <c r="E1096" s="455"/>
    </row>
    <row r="1097" s="435" customFormat="1" ht="16.2" spans="1:5">
      <c r="A1097" s="448">
        <v>216</v>
      </c>
      <c r="B1097" s="449" t="s">
        <v>62</v>
      </c>
      <c r="C1097" s="450">
        <f>C1098+C1108+C1114</f>
        <v>47</v>
      </c>
      <c r="D1097" s="450">
        <f>D1098+D1108+D1114</f>
        <v>189</v>
      </c>
      <c r="E1097" s="458">
        <f>(D1097/C1097)-1</f>
        <v>3.02</v>
      </c>
    </row>
    <row r="1098" s="435" customFormat="1" ht="16.2" spans="1:5">
      <c r="A1098" s="452">
        <v>21602</v>
      </c>
      <c r="B1098" s="453" t="s">
        <v>863</v>
      </c>
      <c r="C1098" s="454">
        <f>SUM(C1099:C1107)</f>
        <v>47</v>
      </c>
      <c r="D1098" s="454">
        <f>SUM(D1099:D1107)</f>
        <v>189</v>
      </c>
      <c r="E1098" s="455">
        <f>(D1098/C1098)-1</f>
        <v>3.02</v>
      </c>
    </row>
    <row r="1099" s="435" customFormat="1" ht="16.2" spans="1:5">
      <c r="A1099" s="452">
        <v>2160201</v>
      </c>
      <c r="B1099" s="453" t="s">
        <v>90</v>
      </c>
      <c r="C1099" s="454">
        <v>0</v>
      </c>
      <c r="D1099" s="456"/>
      <c r="E1099" s="455"/>
    </row>
    <row r="1100" s="435" customFormat="1" ht="16.2" spans="1:5">
      <c r="A1100" s="452">
        <v>2160202</v>
      </c>
      <c r="B1100" s="453" t="s">
        <v>91</v>
      </c>
      <c r="C1100" s="454">
        <v>0</v>
      </c>
      <c r="D1100" s="456"/>
      <c r="E1100" s="455"/>
    </row>
    <row r="1101" s="435" customFormat="1" ht="16.2" spans="1:5">
      <c r="A1101" s="452">
        <v>2160203</v>
      </c>
      <c r="B1101" s="453" t="s">
        <v>92</v>
      </c>
      <c r="C1101" s="454">
        <v>0</v>
      </c>
      <c r="D1101" s="456"/>
      <c r="E1101" s="455"/>
    </row>
    <row r="1102" s="435" customFormat="1" ht="16.2" spans="1:5">
      <c r="A1102" s="452">
        <v>2160216</v>
      </c>
      <c r="B1102" s="453" t="s">
        <v>864</v>
      </c>
      <c r="C1102" s="454">
        <v>0</v>
      </c>
      <c r="D1102" s="456"/>
      <c r="E1102" s="455"/>
    </row>
    <row r="1103" s="435" customFormat="1" ht="16.2" spans="1:5">
      <c r="A1103" s="452">
        <v>2160217</v>
      </c>
      <c r="B1103" s="453" t="s">
        <v>865</v>
      </c>
      <c r="C1103" s="454">
        <v>0</v>
      </c>
      <c r="D1103" s="456"/>
      <c r="E1103" s="455"/>
    </row>
    <row r="1104" s="435" customFormat="1" ht="16.2" spans="1:5">
      <c r="A1104" s="452">
        <v>2160218</v>
      </c>
      <c r="B1104" s="453" t="s">
        <v>866</v>
      </c>
      <c r="C1104" s="454">
        <v>0</v>
      </c>
      <c r="D1104" s="456"/>
      <c r="E1104" s="455"/>
    </row>
    <row r="1105" s="435" customFormat="1" ht="16.2" spans="1:5">
      <c r="A1105" s="452">
        <v>2160219</v>
      </c>
      <c r="B1105" s="453" t="s">
        <v>867</v>
      </c>
      <c r="C1105" s="454">
        <v>0</v>
      </c>
      <c r="D1105" s="456"/>
      <c r="E1105" s="455"/>
    </row>
    <row r="1106" s="435" customFormat="1" ht="16.2" spans="1:5">
      <c r="A1106" s="452">
        <v>2160250</v>
      </c>
      <c r="B1106" s="453" t="s">
        <v>99</v>
      </c>
      <c r="C1106" s="454">
        <v>0</v>
      </c>
      <c r="D1106" s="456"/>
      <c r="E1106" s="455"/>
    </row>
    <row r="1107" s="435" customFormat="1" ht="16.2" spans="1:5">
      <c r="A1107" s="452">
        <v>2160299</v>
      </c>
      <c r="B1107" s="453" t="s">
        <v>868</v>
      </c>
      <c r="C1107" s="454">
        <v>47</v>
      </c>
      <c r="D1107" s="456">
        <v>189</v>
      </c>
      <c r="E1107" s="455">
        <f>(D1107/C1107)-1</f>
        <v>3.02</v>
      </c>
    </row>
    <row r="1108" s="435" customFormat="1" ht="16.2" spans="1:5">
      <c r="A1108" s="452">
        <v>21606</v>
      </c>
      <c r="B1108" s="453" t="s">
        <v>869</v>
      </c>
      <c r="C1108" s="454">
        <v>0</v>
      </c>
      <c r="D1108" s="456">
        <v>0</v>
      </c>
      <c r="E1108" s="455"/>
    </row>
    <row r="1109" s="435" customFormat="1" ht="16.2" spans="1:5">
      <c r="A1109" s="452">
        <v>2160601</v>
      </c>
      <c r="B1109" s="453" t="s">
        <v>90</v>
      </c>
      <c r="C1109" s="454">
        <v>0</v>
      </c>
      <c r="D1109" s="456">
        <v>0</v>
      </c>
      <c r="E1109" s="455"/>
    </row>
    <row r="1110" s="435" customFormat="1" ht="16.2" spans="1:5">
      <c r="A1110" s="452">
        <v>2160602</v>
      </c>
      <c r="B1110" s="453" t="s">
        <v>91</v>
      </c>
      <c r="C1110" s="454">
        <v>0</v>
      </c>
      <c r="D1110" s="456">
        <v>0</v>
      </c>
      <c r="E1110" s="455"/>
    </row>
    <row r="1111" s="435" customFormat="1" ht="16.2" spans="1:5">
      <c r="A1111" s="452">
        <v>2160603</v>
      </c>
      <c r="B1111" s="453" t="s">
        <v>92</v>
      </c>
      <c r="C1111" s="454">
        <v>0</v>
      </c>
      <c r="D1111" s="456">
        <v>0</v>
      </c>
      <c r="E1111" s="455"/>
    </row>
    <row r="1112" s="435" customFormat="1" ht="16.2" spans="1:5">
      <c r="A1112" s="452">
        <v>2160607</v>
      </c>
      <c r="B1112" s="453" t="s">
        <v>870</v>
      </c>
      <c r="C1112" s="454">
        <v>0</v>
      </c>
      <c r="D1112" s="456">
        <v>0</v>
      </c>
      <c r="E1112" s="455"/>
    </row>
    <row r="1113" s="435" customFormat="1" ht="16.2" spans="1:5">
      <c r="A1113" s="452">
        <v>2160699</v>
      </c>
      <c r="B1113" s="453" t="s">
        <v>871</v>
      </c>
      <c r="C1113" s="454">
        <v>0</v>
      </c>
      <c r="D1113" s="456">
        <v>0</v>
      </c>
      <c r="E1113" s="455"/>
    </row>
    <row r="1114" s="435" customFormat="1" ht="16.2" spans="1:5">
      <c r="A1114" s="452">
        <v>21699</v>
      </c>
      <c r="B1114" s="453" t="s">
        <v>872</v>
      </c>
      <c r="C1114" s="454">
        <v>0</v>
      </c>
      <c r="D1114" s="456">
        <v>0</v>
      </c>
      <c r="E1114" s="455"/>
    </row>
    <row r="1115" s="435" customFormat="1" ht="16.2" spans="1:5">
      <c r="A1115" s="452">
        <v>2169901</v>
      </c>
      <c r="B1115" s="453" t="s">
        <v>873</v>
      </c>
      <c r="C1115" s="454">
        <v>0</v>
      </c>
      <c r="D1115" s="456">
        <v>0</v>
      </c>
      <c r="E1115" s="455"/>
    </row>
    <row r="1116" s="435" customFormat="1" ht="16.2" spans="1:5">
      <c r="A1116" s="452">
        <v>2169999</v>
      </c>
      <c r="B1116" s="453" t="s">
        <v>872</v>
      </c>
      <c r="C1116" s="454">
        <v>0</v>
      </c>
      <c r="D1116" s="456">
        <v>0</v>
      </c>
      <c r="E1116" s="455"/>
    </row>
    <row r="1117" s="435" customFormat="1" ht="16.2" spans="1:5">
      <c r="A1117" s="448">
        <v>217</v>
      </c>
      <c r="B1117" s="449" t="s">
        <v>63</v>
      </c>
      <c r="C1117" s="450">
        <v>0</v>
      </c>
      <c r="D1117" s="457">
        <v>0</v>
      </c>
      <c r="E1117" s="458"/>
    </row>
    <row r="1118" s="435" customFormat="1" ht="16.2" spans="1:5">
      <c r="A1118" s="452">
        <v>21701</v>
      </c>
      <c r="B1118" s="453" t="s">
        <v>874</v>
      </c>
      <c r="C1118" s="454">
        <v>0</v>
      </c>
      <c r="D1118" s="456">
        <v>0</v>
      </c>
      <c r="E1118" s="455"/>
    </row>
    <row r="1119" s="435" customFormat="1" ht="16.2" spans="1:5">
      <c r="A1119" s="452">
        <v>2170101</v>
      </c>
      <c r="B1119" s="453" t="s">
        <v>90</v>
      </c>
      <c r="C1119" s="454">
        <v>0</v>
      </c>
      <c r="D1119" s="456">
        <v>0</v>
      </c>
      <c r="E1119" s="455"/>
    </row>
    <row r="1120" s="435" customFormat="1" ht="16.2" spans="1:5">
      <c r="A1120" s="452">
        <v>2170102</v>
      </c>
      <c r="B1120" s="453" t="s">
        <v>91</v>
      </c>
      <c r="C1120" s="454">
        <v>0</v>
      </c>
      <c r="D1120" s="456">
        <v>0</v>
      </c>
      <c r="E1120" s="455"/>
    </row>
    <row r="1121" s="435" customFormat="1" ht="16.2" spans="1:5">
      <c r="A1121" s="452">
        <v>2170103</v>
      </c>
      <c r="B1121" s="453" t="s">
        <v>92</v>
      </c>
      <c r="C1121" s="454">
        <v>0</v>
      </c>
      <c r="D1121" s="456">
        <v>0</v>
      </c>
      <c r="E1121" s="455"/>
    </row>
    <row r="1122" s="435" customFormat="1" ht="16.2" spans="1:5">
      <c r="A1122" s="452">
        <v>2170104</v>
      </c>
      <c r="B1122" s="453" t="s">
        <v>875</v>
      </c>
      <c r="C1122" s="454">
        <v>0</v>
      </c>
      <c r="D1122" s="456">
        <v>0</v>
      </c>
      <c r="E1122" s="455"/>
    </row>
    <row r="1123" s="435" customFormat="1" ht="16.2" spans="1:5">
      <c r="A1123" s="452">
        <v>2170150</v>
      </c>
      <c r="B1123" s="453" t="s">
        <v>99</v>
      </c>
      <c r="C1123" s="454">
        <v>0</v>
      </c>
      <c r="D1123" s="456">
        <v>0</v>
      </c>
      <c r="E1123" s="455"/>
    </row>
    <row r="1124" s="435" customFormat="1" ht="16.2" spans="1:5">
      <c r="A1124" s="452">
        <v>2170199</v>
      </c>
      <c r="B1124" s="453" t="s">
        <v>876</v>
      </c>
      <c r="C1124" s="454">
        <v>0</v>
      </c>
      <c r="D1124" s="456">
        <v>0</v>
      </c>
      <c r="E1124" s="455"/>
    </row>
    <row r="1125" s="435" customFormat="1" ht="16.2" spans="1:5">
      <c r="A1125" s="452">
        <v>21702</v>
      </c>
      <c r="B1125" s="453" t="s">
        <v>877</v>
      </c>
      <c r="C1125" s="454">
        <v>0</v>
      </c>
      <c r="D1125" s="456">
        <v>0</v>
      </c>
      <c r="E1125" s="455"/>
    </row>
    <row r="1126" s="435" customFormat="1" ht="16.2" spans="1:5">
      <c r="A1126" s="452">
        <v>2170201</v>
      </c>
      <c r="B1126" s="453" t="s">
        <v>878</v>
      </c>
      <c r="C1126" s="454">
        <v>0</v>
      </c>
      <c r="D1126" s="456">
        <v>0</v>
      </c>
      <c r="E1126" s="455"/>
    </row>
    <row r="1127" s="435" customFormat="1" ht="16.2" spans="1:5">
      <c r="A1127" s="452">
        <v>2170202</v>
      </c>
      <c r="B1127" s="453" t="s">
        <v>879</v>
      </c>
      <c r="C1127" s="454">
        <v>0</v>
      </c>
      <c r="D1127" s="456">
        <v>0</v>
      </c>
      <c r="E1127" s="455"/>
    </row>
    <row r="1128" s="435" customFormat="1" ht="16.2" spans="1:5">
      <c r="A1128" s="452">
        <v>2170203</v>
      </c>
      <c r="B1128" s="453" t="s">
        <v>880</v>
      </c>
      <c r="C1128" s="454">
        <v>0</v>
      </c>
      <c r="D1128" s="456">
        <v>0</v>
      </c>
      <c r="E1128" s="455"/>
    </row>
    <row r="1129" s="435" customFormat="1" ht="16.2" spans="1:5">
      <c r="A1129" s="452">
        <v>2170204</v>
      </c>
      <c r="B1129" s="453" t="s">
        <v>881</v>
      </c>
      <c r="C1129" s="454">
        <v>0</v>
      </c>
      <c r="D1129" s="456">
        <v>0</v>
      </c>
      <c r="E1129" s="455"/>
    </row>
    <row r="1130" s="435" customFormat="1" ht="16.2" spans="1:5">
      <c r="A1130" s="452">
        <v>2170205</v>
      </c>
      <c r="B1130" s="453" t="s">
        <v>882</v>
      </c>
      <c r="C1130" s="454">
        <v>0</v>
      </c>
      <c r="D1130" s="456">
        <v>0</v>
      </c>
      <c r="E1130" s="455"/>
    </row>
    <row r="1131" s="435" customFormat="1" ht="16.2" spans="1:5">
      <c r="A1131" s="452">
        <v>2170206</v>
      </c>
      <c r="B1131" s="453" t="s">
        <v>883</v>
      </c>
      <c r="C1131" s="454">
        <v>0</v>
      </c>
      <c r="D1131" s="456">
        <v>0</v>
      </c>
      <c r="E1131" s="455"/>
    </row>
    <row r="1132" s="435" customFormat="1" ht="16.2" spans="1:5">
      <c r="A1132" s="452">
        <v>2170207</v>
      </c>
      <c r="B1132" s="453" t="s">
        <v>884</v>
      </c>
      <c r="C1132" s="454">
        <v>0</v>
      </c>
      <c r="D1132" s="456">
        <v>0</v>
      </c>
      <c r="E1132" s="455"/>
    </row>
    <row r="1133" s="435" customFormat="1" ht="16.2" spans="1:5">
      <c r="A1133" s="452">
        <v>2170208</v>
      </c>
      <c r="B1133" s="453" t="s">
        <v>885</v>
      </c>
      <c r="C1133" s="454">
        <v>0</v>
      </c>
      <c r="D1133" s="456">
        <v>0</v>
      </c>
      <c r="E1133" s="455"/>
    </row>
    <row r="1134" s="435" customFormat="1" ht="16.2" spans="1:5">
      <c r="A1134" s="452">
        <v>2170299</v>
      </c>
      <c r="B1134" s="453" t="s">
        <v>886</v>
      </c>
      <c r="C1134" s="454">
        <v>0</v>
      </c>
      <c r="D1134" s="456">
        <v>0</v>
      </c>
      <c r="E1134" s="455"/>
    </row>
    <row r="1135" s="435" customFormat="1" ht="16.2" spans="1:5">
      <c r="A1135" s="452">
        <v>21703</v>
      </c>
      <c r="B1135" s="453" t="s">
        <v>887</v>
      </c>
      <c r="C1135" s="454">
        <v>0</v>
      </c>
      <c r="D1135" s="456">
        <v>0</v>
      </c>
      <c r="E1135" s="455"/>
    </row>
    <row r="1136" s="435" customFormat="1" ht="16.2" spans="1:5">
      <c r="A1136" s="452">
        <v>2170301</v>
      </c>
      <c r="B1136" s="453" t="s">
        <v>888</v>
      </c>
      <c r="C1136" s="454">
        <v>0</v>
      </c>
      <c r="D1136" s="456">
        <v>0</v>
      </c>
      <c r="E1136" s="455"/>
    </row>
    <row r="1137" s="435" customFormat="1" ht="16.2" spans="1:5">
      <c r="A1137" s="452">
        <v>2170302</v>
      </c>
      <c r="B1137" s="453" t="s">
        <v>889</v>
      </c>
      <c r="C1137" s="454">
        <v>0</v>
      </c>
      <c r="D1137" s="456">
        <v>0</v>
      </c>
      <c r="E1137" s="455"/>
    </row>
    <row r="1138" s="435" customFormat="1" ht="16.2" spans="1:5">
      <c r="A1138" s="452">
        <v>2170303</v>
      </c>
      <c r="B1138" s="453" t="s">
        <v>890</v>
      </c>
      <c r="C1138" s="454">
        <v>0</v>
      </c>
      <c r="D1138" s="456">
        <v>0</v>
      </c>
      <c r="E1138" s="455"/>
    </row>
    <row r="1139" s="435" customFormat="1" ht="16.2" spans="1:5">
      <c r="A1139" s="452">
        <v>2170304</v>
      </c>
      <c r="B1139" s="453" t="s">
        <v>891</v>
      </c>
      <c r="C1139" s="454">
        <v>0</v>
      </c>
      <c r="D1139" s="456">
        <v>0</v>
      </c>
      <c r="E1139" s="455"/>
    </row>
    <row r="1140" s="435" customFormat="1" ht="16.2" spans="1:5">
      <c r="A1140" s="452">
        <v>2170399</v>
      </c>
      <c r="B1140" s="453" t="s">
        <v>892</v>
      </c>
      <c r="C1140" s="454">
        <v>0</v>
      </c>
      <c r="D1140" s="456">
        <v>0</v>
      </c>
      <c r="E1140" s="455"/>
    </row>
    <row r="1141" s="435" customFormat="1" ht="16.2" spans="1:5">
      <c r="A1141" s="452">
        <v>21704</v>
      </c>
      <c r="B1141" s="453" t="s">
        <v>893</v>
      </c>
      <c r="C1141" s="454">
        <v>0</v>
      </c>
      <c r="D1141" s="456">
        <v>0</v>
      </c>
      <c r="E1141" s="455"/>
    </row>
    <row r="1142" s="435" customFormat="1" ht="16.2" spans="1:5">
      <c r="A1142" s="452">
        <v>2170401</v>
      </c>
      <c r="B1142" s="453" t="s">
        <v>894</v>
      </c>
      <c r="C1142" s="454">
        <v>0</v>
      </c>
      <c r="D1142" s="456">
        <v>0</v>
      </c>
      <c r="E1142" s="455"/>
    </row>
    <row r="1143" s="435" customFormat="1" ht="16.2" spans="1:5">
      <c r="A1143" s="452">
        <v>2170499</v>
      </c>
      <c r="B1143" s="453" t="s">
        <v>895</v>
      </c>
      <c r="C1143" s="454">
        <v>0</v>
      </c>
      <c r="D1143" s="456">
        <v>0</v>
      </c>
      <c r="E1143" s="455"/>
    </row>
    <row r="1144" s="435" customFormat="1" ht="16.2" spans="1:5">
      <c r="A1144" s="452">
        <v>21799</v>
      </c>
      <c r="B1144" s="453" t="s">
        <v>896</v>
      </c>
      <c r="C1144" s="454">
        <v>0</v>
      </c>
      <c r="D1144" s="456">
        <v>0</v>
      </c>
      <c r="E1144" s="455"/>
    </row>
    <row r="1145" s="435" customFormat="1" ht="16.2" spans="1:5">
      <c r="A1145" s="452">
        <v>2179902</v>
      </c>
      <c r="B1145" s="453" t="s">
        <v>897</v>
      </c>
      <c r="C1145" s="454">
        <v>0</v>
      </c>
      <c r="D1145" s="456">
        <v>0</v>
      </c>
      <c r="E1145" s="455"/>
    </row>
    <row r="1146" s="435" customFormat="1" ht="16.2" spans="1:5">
      <c r="A1146" s="452">
        <v>2179999</v>
      </c>
      <c r="B1146" s="453" t="s">
        <v>896</v>
      </c>
      <c r="C1146" s="454">
        <v>0</v>
      </c>
      <c r="D1146" s="456">
        <v>0</v>
      </c>
      <c r="E1146" s="455"/>
    </row>
    <row r="1147" s="435" customFormat="1" ht="16.2" spans="1:5">
      <c r="A1147" s="448">
        <v>219</v>
      </c>
      <c r="B1147" s="449" t="s">
        <v>64</v>
      </c>
      <c r="C1147" s="450">
        <v>0</v>
      </c>
      <c r="D1147" s="457">
        <v>0</v>
      </c>
      <c r="E1147" s="458"/>
    </row>
    <row r="1148" s="435" customFormat="1" ht="16.2" spans="1:5">
      <c r="A1148" s="452">
        <v>21901</v>
      </c>
      <c r="B1148" s="453" t="s">
        <v>898</v>
      </c>
      <c r="C1148" s="454">
        <v>0</v>
      </c>
      <c r="D1148" s="456">
        <v>0</v>
      </c>
      <c r="E1148" s="455"/>
    </row>
    <row r="1149" s="435" customFormat="1" ht="16.2" spans="1:5">
      <c r="A1149" s="452">
        <v>21902</v>
      </c>
      <c r="B1149" s="453" t="s">
        <v>899</v>
      </c>
      <c r="C1149" s="454">
        <v>0</v>
      </c>
      <c r="D1149" s="456">
        <v>0</v>
      </c>
      <c r="E1149" s="455"/>
    </row>
    <row r="1150" s="435" customFormat="1" ht="16.2" spans="1:5">
      <c r="A1150" s="452">
        <v>21903</v>
      </c>
      <c r="B1150" s="453" t="s">
        <v>900</v>
      </c>
      <c r="C1150" s="454">
        <v>0</v>
      </c>
      <c r="D1150" s="456">
        <v>0</v>
      </c>
      <c r="E1150" s="455"/>
    </row>
    <row r="1151" s="435" customFormat="1" ht="16.2" spans="1:5">
      <c r="A1151" s="452">
        <v>21904</v>
      </c>
      <c r="B1151" s="453" t="s">
        <v>901</v>
      </c>
      <c r="C1151" s="454">
        <v>0</v>
      </c>
      <c r="D1151" s="456">
        <v>0</v>
      </c>
      <c r="E1151" s="455"/>
    </row>
    <row r="1152" s="435" customFormat="1" ht="16.2" spans="1:5">
      <c r="A1152" s="452">
        <v>21905</v>
      </c>
      <c r="B1152" s="453" t="s">
        <v>902</v>
      </c>
      <c r="C1152" s="454">
        <v>0</v>
      </c>
      <c r="D1152" s="456">
        <v>0</v>
      </c>
      <c r="E1152" s="455"/>
    </row>
    <row r="1153" s="435" customFormat="1" ht="16.2" spans="1:5">
      <c r="A1153" s="452">
        <v>21906</v>
      </c>
      <c r="B1153" s="453" t="s">
        <v>693</v>
      </c>
      <c r="C1153" s="454">
        <v>0</v>
      </c>
      <c r="D1153" s="456">
        <v>0</v>
      </c>
      <c r="E1153" s="455"/>
    </row>
    <row r="1154" s="435" customFormat="1" ht="16.2" spans="1:5">
      <c r="A1154" s="452">
        <v>21907</v>
      </c>
      <c r="B1154" s="453" t="s">
        <v>903</v>
      </c>
      <c r="C1154" s="454">
        <v>0</v>
      </c>
      <c r="D1154" s="456">
        <v>0</v>
      </c>
      <c r="E1154" s="455"/>
    </row>
    <row r="1155" s="435" customFormat="1" ht="16.2" spans="1:5">
      <c r="A1155" s="452">
        <v>21908</v>
      </c>
      <c r="B1155" s="453" t="s">
        <v>904</v>
      </c>
      <c r="C1155" s="454">
        <v>0</v>
      </c>
      <c r="D1155" s="456">
        <v>0</v>
      </c>
      <c r="E1155" s="455"/>
    </row>
    <row r="1156" s="435" customFormat="1" ht="16.2" spans="1:5">
      <c r="A1156" s="452">
        <v>21999</v>
      </c>
      <c r="B1156" s="453" t="s">
        <v>70</v>
      </c>
      <c r="C1156" s="454">
        <v>0</v>
      </c>
      <c r="D1156" s="456">
        <v>0</v>
      </c>
      <c r="E1156" s="455"/>
    </row>
    <row r="1157" s="435" customFormat="1" ht="16.2" spans="1:5">
      <c r="A1157" s="448">
        <v>220</v>
      </c>
      <c r="B1157" s="449" t="s">
        <v>65</v>
      </c>
      <c r="C1157" s="450">
        <f>C1158+C1185+C1200</f>
        <v>3480</v>
      </c>
      <c r="D1157" s="450">
        <f>D1158+D1185+D1200</f>
        <v>1018</v>
      </c>
      <c r="E1157" s="458">
        <f>(D1157/C1157)-1</f>
        <v>-0.71</v>
      </c>
    </row>
    <row r="1158" s="435" customFormat="1" ht="16.2" spans="1:5">
      <c r="A1158" s="452">
        <v>22001</v>
      </c>
      <c r="B1158" s="453" t="s">
        <v>905</v>
      </c>
      <c r="C1158" s="454">
        <f>SUM(C1159:C1184)</f>
        <v>3480</v>
      </c>
      <c r="D1158" s="454">
        <f>SUM(D1159:D1184)</f>
        <v>1018</v>
      </c>
      <c r="E1158" s="455">
        <f>(D1158/C1158)-1</f>
        <v>-0.71</v>
      </c>
    </row>
    <row r="1159" s="435" customFormat="1" ht="16.2" spans="1:5">
      <c r="A1159" s="452">
        <v>2200101</v>
      </c>
      <c r="B1159" s="453" t="s">
        <v>90</v>
      </c>
      <c r="C1159" s="454">
        <v>169</v>
      </c>
      <c r="D1159" s="456">
        <v>198</v>
      </c>
      <c r="E1159" s="455">
        <f>(D1159/C1159)-1</f>
        <v>0.17</v>
      </c>
    </row>
    <row r="1160" s="435" customFormat="1" ht="16.2" spans="1:5">
      <c r="A1160" s="452">
        <v>2200102</v>
      </c>
      <c r="B1160" s="453" t="s">
        <v>91</v>
      </c>
      <c r="C1160" s="454">
        <v>2</v>
      </c>
      <c r="D1160" s="456">
        <v>16</v>
      </c>
      <c r="E1160" s="455">
        <f>(D1160/C1160)-1</f>
        <v>7</v>
      </c>
    </row>
    <row r="1161" s="435" customFormat="1" ht="16.2" spans="1:5">
      <c r="A1161" s="452">
        <v>2200103</v>
      </c>
      <c r="B1161" s="453" t="s">
        <v>92</v>
      </c>
      <c r="C1161" s="454">
        <v>0</v>
      </c>
      <c r="D1161" s="456"/>
      <c r="E1161" s="455"/>
    </row>
    <row r="1162" s="435" customFormat="1" ht="16.2" spans="1:5">
      <c r="A1162" s="452">
        <v>2200104</v>
      </c>
      <c r="B1162" s="453" t="s">
        <v>906</v>
      </c>
      <c r="C1162" s="454">
        <v>0</v>
      </c>
      <c r="D1162" s="456"/>
      <c r="E1162" s="455"/>
    </row>
    <row r="1163" s="435" customFormat="1" ht="16.2" spans="1:5">
      <c r="A1163" s="452">
        <v>2200106</v>
      </c>
      <c r="B1163" s="453" t="s">
        <v>907</v>
      </c>
      <c r="C1163" s="454">
        <v>3055</v>
      </c>
      <c r="D1163" s="456">
        <v>548</v>
      </c>
      <c r="E1163" s="455">
        <f>(D1163/C1163)-1</f>
        <v>-0.82</v>
      </c>
    </row>
    <row r="1164" s="435" customFormat="1" ht="16.2" spans="1:5">
      <c r="A1164" s="452">
        <v>2200107</v>
      </c>
      <c r="B1164" s="453" t="s">
        <v>908</v>
      </c>
      <c r="C1164" s="454">
        <v>0</v>
      </c>
      <c r="D1164" s="456"/>
      <c r="E1164" s="455"/>
    </row>
    <row r="1165" s="435" customFormat="1" ht="16.2" spans="1:5">
      <c r="A1165" s="452">
        <v>2200108</v>
      </c>
      <c r="B1165" s="453" t="s">
        <v>909</v>
      </c>
      <c r="C1165" s="454">
        <v>0</v>
      </c>
      <c r="D1165" s="456"/>
      <c r="E1165" s="455"/>
    </row>
    <row r="1166" s="435" customFormat="1" ht="16.2" spans="1:5">
      <c r="A1166" s="452">
        <v>2200109</v>
      </c>
      <c r="B1166" s="453" t="s">
        <v>910</v>
      </c>
      <c r="C1166" s="454">
        <v>65</v>
      </c>
      <c r="D1166" s="456">
        <v>49</v>
      </c>
      <c r="E1166" s="455">
        <f>(D1166/C1166)-1</f>
        <v>-0.25</v>
      </c>
    </row>
    <row r="1167" s="435" customFormat="1" ht="16.2" spans="1:5">
      <c r="A1167" s="452">
        <v>2200112</v>
      </c>
      <c r="B1167" s="453" t="s">
        <v>911</v>
      </c>
      <c r="C1167" s="454">
        <v>15</v>
      </c>
      <c r="D1167" s="456">
        <v>5</v>
      </c>
      <c r="E1167" s="455">
        <f>(D1167/C1167)-1</f>
        <v>-0.67</v>
      </c>
    </row>
    <row r="1168" s="435" customFormat="1" ht="16.2" spans="1:5">
      <c r="A1168" s="452">
        <v>2200113</v>
      </c>
      <c r="B1168" s="453" t="s">
        <v>912</v>
      </c>
      <c r="C1168" s="454">
        <v>0</v>
      </c>
      <c r="D1168" s="456"/>
      <c r="E1168" s="455"/>
    </row>
    <row r="1169" s="435" customFormat="1" ht="16.2" spans="1:5">
      <c r="A1169" s="452">
        <v>2200114</v>
      </c>
      <c r="B1169" s="453" t="s">
        <v>913</v>
      </c>
      <c r="C1169" s="454">
        <v>0</v>
      </c>
      <c r="D1169" s="456"/>
      <c r="E1169" s="455"/>
    </row>
    <row r="1170" s="435" customFormat="1" ht="16.2" spans="1:5">
      <c r="A1170" s="452">
        <v>2200115</v>
      </c>
      <c r="B1170" s="453" t="s">
        <v>914</v>
      </c>
      <c r="C1170" s="454">
        <v>0</v>
      </c>
      <c r="D1170" s="456"/>
      <c r="E1170" s="455"/>
    </row>
    <row r="1171" s="435" customFormat="1" ht="16.2" spans="1:5">
      <c r="A1171" s="452">
        <v>2200116</v>
      </c>
      <c r="B1171" s="453" t="s">
        <v>915</v>
      </c>
      <c r="C1171" s="454">
        <v>0</v>
      </c>
      <c r="D1171" s="456"/>
      <c r="E1171" s="455"/>
    </row>
    <row r="1172" s="435" customFormat="1" ht="16.2" spans="1:5">
      <c r="A1172" s="452">
        <v>2200119</v>
      </c>
      <c r="B1172" s="453" t="s">
        <v>916</v>
      </c>
      <c r="C1172" s="454">
        <v>0</v>
      </c>
      <c r="D1172" s="456"/>
      <c r="E1172" s="455"/>
    </row>
    <row r="1173" s="435" customFormat="1" ht="16.2" spans="1:5">
      <c r="A1173" s="452">
        <v>2200120</v>
      </c>
      <c r="B1173" s="453" t="s">
        <v>917</v>
      </c>
      <c r="C1173" s="454">
        <v>0</v>
      </c>
      <c r="D1173" s="456"/>
      <c r="E1173" s="455"/>
    </row>
    <row r="1174" s="435" customFormat="1" ht="16.2" spans="1:5">
      <c r="A1174" s="452">
        <v>2200121</v>
      </c>
      <c r="B1174" s="453" t="s">
        <v>918</v>
      </c>
      <c r="C1174" s="454">
        <v>0</v>
      </c>
      <c r="D1174" s="456"/>
      <c r="E1174" s="455"/>
    </row>
    <row r="1175" s="435" customFormat="1" ht="16.2" spans="1:5">
      <c r="A1175" s="452">
        <v>2200122</v>
      </c>
      <c r="B1175" s="453" t="s">
        <v>919</v>
      </c>
      <c r="C1175" s="454">
        <v>0</v>
      </c>
      <c r="D1175" s="456"/>
      <c r="E1175" s="455"/>
    </row>
    <row r="1176" s="435" customFormat="1" ht="16.2" spans="1:5">
      <c r="A1176" s="452">
        <v>2200123</v>
      </c>
      <c r="B1176" s="453" t="s">
        <v>920</v>
      </c>
      <c r="C1176" s="454">
        <v>0</v>
      </c>
      <c r="D1176" s="456"/>
      <c r="E1176" s="455"/>
    </row>
    <row r="1177" s="435" customFormat="1" ht="16.2" spans="1:5">
      <c r="A1177" s="452">
        <v>2200124</v>
      </c>
      <c r="B1177" s="453" t="s">
        <v>921</v>
      </c>
      <c r="C1177" s="454">
        <v>0</v>
      </c>
      <c r="D1177" s="456"/>
      <c r="E1177" s="455"/>
    </row>
    <row r="1178" s="435" customFormat="1" ht="16.2" spans="1:5">
      <c r="A1178" s="452">
        <v>2200125</v>
      </c>
      <c r="B1178" s="453" t="s">
        <v>922</v>
      </c>
      <c r="C1178" s="454">
        <v>0</v>
      </c>
      <c r="D1178" s="456"/>
      <c r="E1178" s="455"/>
    </row>
    <row r="1179" s="435" customFormat="1" ht="16.2" spans="1:5">
      <c r="A1179" s="452">
        <v>2200126</v>
      </c>
      <c r="B1179" s="453" t="s">
        <v>923</v>
      </c>
      <c r="C1179" s="454">
        <v>0</v>
      </c>
      <c r="D1179" s="456"/>
      <c r="E1179" s="455"/>
    </row>
    <row r="1180" s="435" customFormat="1" ht="16.2" spans="1:5">
      <c r="A1180" s="452">
        <v>2200127</v>
      </c>
      <c r="B1180" s="453" t="s">
        <v>924</v>
      </c>
      <c r="C1180" s="454">
        <v>0</v>
      </c>
      <c r="D1180" s="456"/>
      <c r="E1180" s="455"/>
    </row>
    <row r="1181" s="435" customFormat="1" ht="16.2" spans="1:5">
      <c r="A1181" s="452">
        <v>2200128</v>
      </c>
      <c r="B1181" s="453" t="s">
        <v>925</v>
      </c>
      <c r="C1181" s="454">
        <v>0</v>
      </c>
      <c r="D1181" s="456"/>
      <c r="E1181" s="455"/>
    </row>
    <row r="1182" s="435" customFormat="1" ht="16.2" spans="1:5">
      <c r="A1182" s="452">
        <v>2200129</v>
      </c>
      <c r="B1182" s="453" t="s">
        <v>926</v>
      </c>
      <c r="C1182" s="454">
        <v>0</v>
      </c>
      <c r="D1182" s="456"/>
      <c r="E1182" s="455"/>
    </row>
    <row r="1183" s="435" customFormat="1" ht="16.2" spans="1:5">
      <c r="A1183" s="452">
        <v>2200150</v>
      </c>
      <c r="B1183" s="453" t="s">
        <v>99</v>
      </c>
      <c r="C1183" s="454">
        <v>174</v>
      </c>
      <c r="D1183" s="456">
        <v>202</v>
      </c>
      <c r="E1183" s="455">
        <f>(D1183/C1183)-1</f>
        <v>0.16</v>
      </c>
    </row>
    <row r="1184" s="435" customFormat="1" ht="16.2" spans="1:5">
      <c r="A1184" s="452">
        <v>2200199</v>
      </c>
      <c r="B1184" s="453" t="s">
        <v>927</v>
      </c>
      <c r="C1184" s="454">
        <v>0</v>
      </c>
      <c r="D1184" s="456"/>
      <c r="E1184" s="455"/>
    </row>
    <row r="1185" s="435" customFormat="1" ht="16.2" spans="1:5">
      <c r="A1185" s="452">
        <v>22005</v>
      </c>
      <c r="B1185" s="453" t="s">
        <v>928</v>
      </c>
      <c r="C1185" s="454">
        <v>0</v>
      </c>
      <c r="D1185" s="456">
        <v>0</v>
      </c>
      <c r="E1185" s="455"/>
    </row>
    <row r="1186" s="435" customFormat="1" ht="16.2" spans="1:5">
      <c r="A1186" s="452">
        <v>2200501</v>
      </c>
      <c r="B1186" s="453" t="s">
        <v>90</v>
      </c>
      <c r="C1186" s="454">
        <v>0</v>
      </c>
      <c r="D1186" s="456">
        <v>0</v>
      </c>
      <c r="E1186" s="455"/>
    </row>
    <row r="1187" s="435" customFormat="1" ht="16.2" spans="1:5">
      <c r="A1187" s="452">
        <v>2200502</v>
      </c>
      <c r="B1187" s="453" t="s">
        <v>91</v>
      </c>
      <c r="C1187" s="454">
        <v>0</v>
      </c>
      <c r="D1187" s="456">
        <v>0</v>
      </c>
      <c r="E1187" s="455"/>
    </row>
    <row r="1188" s="435" customFormat="1" ht="16.2" spans="1:5">
      <c r="A1188" s="452">
        <v>2200503</v>
      </c>
      <c r="B1188" s="453" t="s">
        <v>92</v>
      </c>
      <c r="C1188" s="454">
        <v>0</v>
      </c>
      <c r="D1188" s="456">
        <v>0</v>
      </c>
      <c r="E1188" s="455"/>
    </row>
    <row r="1189" s="435" customFormat="1" ht="16.2" spans="1:5">
      <c r="A1189" s="452">
        <v>2200504</v>
      </c>
      <c r="B1189" s="453" t="s">
        <v>929</v>
      </c>
      <c r="C1189" s="454">
        <v>0</v>
      </c>
      <c r="D1189" s="456">
        <v>0</v>
      </c>
      <c r="E1189" s="455"/>
    </row>
    <row r="1190" s="435" customFormat="1" ht="16.2" spans="1:5">
      <c r="A1190" s="452">
        <v>2200506</v>
      </c>
      <c r="B1190" s="453" t="s">
        <v>930</v>
      </c>
      <c r="C1190" s="454">
        <v>0</v>
      </c>
      <c r="D1190" s="456">
        <v>0</v>
      </c>
      <c r="E1190" s="455"/>
    </row>
    <row r="1191" s="435" customFormat="1" ht="16.2" spans="1:5">
      <c r="A1191" s="452">
        <v>2200507</v>
      </c>
      <c r="B1191" s="453" t="s">
        <v>931</v>
      </c>
      <c r="C1191" s="454">
        <v>0</v>
      </c>
      <c r="D1191" s="456">
        <v>0</v>
      </c>
      <c r="E1191" s="455"/>
    </row>
    <row r="1192" s="435" customFormat="1" ht="16.2" spans="1:5">
      <c r="A1192" s="452">
        <v>2200508</v>
      </c>
      <c r="B1192" s="453" t="s">
        <v>932</v>
      </c>
      <c r="C1192" s="454">
        <v>0</v>
      </c>
      <c r="D1192" s="456">
        <v>0</v>
      </c>
      <c r="E1192" s="455"/>
    </row>
    <row r="1193" s="435" customFormat="1" ht="16.2" spans="1:5">
      <c r="A1193" s="452">
        <v>2200509</v>
      </c>
      <c r="B1193" s="453" t="s">
        <v>933</v>
      </c>
      <c r="C1193" s="454">
        <v>0</v>
      </c>
      <c r="D1193" s="456">
        <v>0</v>
      </c>
      <c r="E1193" s="455"/>
    </row>
    <row r="1194" s="435" customFormat="1" ht="16.2" spans="1:5">
      <c r="A1194" s="452">
        <v>2200510</v>
      </c>
      <c r="B1194" s="453" t="s">
        <v>934</v>
      </c>
      <c r="C1194" s="454">
        <v>0</v>
      </c>
      <c r="D1194" s="456">
        <v>0</v>
      </c>
      <c r="E1194" s="455"/>
    </row>
    <row r="1195" s="435" customFormat="1" ht="16.2" spans="1:5">
      <c r="A1195" s="452">
        <v>2200511</v>
      </c>
      <c r="B1195" s="453" t="s">
        <v>935</v>
      </c>
      <c r="C1195" s="454">
        <v>0</v>
      </c>
      <c r="D1195" s="456">
        <v>0</v>
      </c>
      <c r="E1195" s="455"/>
    </row>
    <row r="1196" s="435" customFormat="1" ht="16.2" spans="1:5">
      <c r="A1196" s="452">
        <v>2200512</v>
      </c>
      <c r="B1196" s="453" t="s">
        <v>936</v>
      </c>
      <c r="C1196" s="454">
        <v>0</v>
      </c>
      <c r="D1196" s="456">
        <v>0</v>
      </c>
      <c r="E1196" s="455"/>
    </row>
    <row r="1197" s="435" customFormat="1" ht="16.2" spans="1:5">
      <c r="A1197" s="452">
        <v>2200513</v>
      </c>
      <c r="B1197" s="453" t="s">
        <v>937</v>
      </c>
      <c r="C1197" s="454">
        <v>0</v>
      </c>
      <c r="D1197" s="456">
        <v>0</v>
      </c>
      <c r="E1197" s="455"/>
    </row>
    <row r="1198" s="435" customFormat="1" ht="16.2" spans="1:5">
      <c r="A1198" s="452">
        <v>2200514</v>
      </c>
      <c r="B1198" s="453" t="s">
        <v>938</v>
      </c>
      <c r="C1198" s="454">
        <v>0</v>
      </c>
      <c r="D1198" s="456">
        <v>0</v>
      </c>
      <c r="E1198" s="455"/>
    </row>
    <row r="1199" s="435" customFormat="1" ht="16.2" spans="1:5">
      <c r="A1199" s="452">
        <v>2200599</v>
      </c>
      <c r="B1199" s="453" t="s">
        <v>939</v>
      </c>
      <c r="C1199" s="454">
        <v>0</v>
      </c>
      <c r="D1199" s="456">
        <v>0</v>
      </c>
      <c r="E1199" s="455"/>
    </row>
    <row r="1200" s="435" customFormat="1" ht="16.2" spans="1:5">
      <c r="A1200" s="452">
        <v>22099</v>
      </c>
      <c r="B1200" s="453" t="s">
        <v>940</v>
      </c>
      <c r="C1200" s="454">
        <v>0</v>
      </c>
      <c r="D1200" s="456">
        <v>0</v>
      </c>
      <c r="E1200" s="455"/>
    </row>
    <row r="1201" s="435" customFormat="1" ht="16.2" spans="1:5">
      <c r="A1201" s="452">
        <v>2209999</v>
      </c>
      <c r="B1201" s="453" t="s">
        <v>940</v>
      </c>
      <c r="C1201" s="454">
        <v>0</v>
      </c>
      <c r="D1201" s="456">
        <v>0</v>
      </c>
      <c r="E1201" s="455"/>
    </row>
    <row r="1202" s="435" customFormat="1" ht="16.2" spans="1:5">
      <c r="A1202" s="448">
        <v>221</v>
      </c>
      <c r="B1202" s="449" t="s">
        <v>66</v>
      </c>
      <c r="C1202" s="450">
        <f>C1203+C1216+C1220</f>
        <v>17028</v>
      </c>
      <c r="D1202" s="450">
        <f>D1203+D1216+D1220</f>
        <v>30530</v>
      </c>
      <c r="E1202" s="458">
        <f>(D1202/C1202)-1</f>
        <v>0.79</v>
      </c>
    </row>
    <row r="1203" s="435" customFormat="1" ht="16.2" spans="1:5">
      <c r="A1203" s="452">
        <v>22101</v>
      </c>
      <c r="B1203" s="453" t="s">
        <v>941</v>
      </c>
      <c r="C1203" s="454">
        <f>SUM(C1204:C1215)</f>
        <v>13206</v>
      </c>
      <c r="D1203" s="454">
        <f>SUM(D1204:D1215)</f>
        <v>23657</v>
      </c>
      <c r="E1203" s="455">
        <f>(D1203/C1203)-1</f>
        <v>0.79</v>
      </c>
    </row>
    <row r="1204" s="435" customFormat="1" ht="16.2" spans="1:5">
      <c r="A1204" s="452">
        <v>2210101</v>
      </c>
      <c r="B1204" s="453" t="s">
        <v>942</v>
      </c>
      <c r="C1204" s="454"/>
      <c r="D1204" s="456"/>
      <c r="E1204" s="455"/>
    </row>
    <row r="1205" s="435" customFormat="1" ht="16.2" spans="1:5">
      <c r="A1205" s="452">
        <v>2210102</v>
      </c>
      <c r="B1205" s="453" t="s">
        <v>943</v>
      </c>
      <c r="C1205" s="454">
        <v>0</v>
      </c>
      <c r="D1205" s="456"/>
      <c r="E1205" s="455"/>
    </row>
    <row r="1206" s="435" customFormat="1" ht="16.2" spans="1:5">
      <c r="A1206" s="452">
        <v>2210103</v>
      </c>
      <c r="B1206" s="453" t="s">
        <v>944</v>
      </c>
      <c r="C1206" s="454">
        <v>0</v>
      </c>
      <c r="D1206" s="456">
        <v>7404</v>
      </c>
      <c r="E1206" s="455"/>
    </row>
    <row r="1207" s="435" customFormat="1" ht="16.2" spans="1:5">
      <c r="A1207" s="452">
        <v>2210104</v>
      </c>
      <c r="B1207" s="453" t="s">
        <v>945</v>
      </c>
      <c r="C1207" s="454">
        <v>0</v>
      </c>
      <c r="D1207" s="456"/>
      <c r="E1207" s="455"/>
    </row>
    <row r="1208" s="435" customFormat="1" ht="16.2" spans="1:5">
      <c r="A1208" s="452">
        <v>2210105</v>
      </c>
      <c r="B1208" s="453" t="s">
        <v>946</v>
      </c>
      <c r="C1208" s="454">
        <v>0</v>
      </c>
      <c r="D1208" s="456"/>
      <c r="E1208" s="455"/>
    </row>
    <row r="1209" s="435" customFormat="1" ht="16.2" spans="1:5">
      <c r="A1209" s="452">
        <v>2210106</v>
      </c>
      <c r="B1209" s="453" t="s">
        <v>947</v>
      </c>
      <c r="C1209" s="454"/>
      <c r="D1209" s="456"/>
      <c r="E1209" s="455"/>
    </row>
    <row r="1210" s="435" customFormat="1" ht="16.2" spans="1:5">
      <c r="A1210" s="452">
        <v>2210107</v>
      </c>
      <c r="B1210" s="453" t="s">
        <v>948</v>
      </c>
      <c r="C1210" s="454"/>
      <c r="D1210" s="456"/>
      <c r="E1210" s="455"/>
    </row>
    <row r="1211" s="435" customFormat="1" ht="16.2" spans="1:5">
      <c r="A1211" s="452">
        <v>2210108</v>
      </c>
      <c r="B1211" s="453" t="s">
        <v>949</v>
      </c>
      <c r="C1211" s="454">
        <v>8477</v>
      </c>
      <c r="D1211" s="456">
        <v>13367</v>
      </c>
      <c r="E1211" s="455">
        <f>(D1211/C1211)-1</f>
        <v>0.58</v>
      </c>
    </row>
    <row r="1212" s="435" customFormat="1" ht="16.2" spans="1:5">
      <c r="A1212" s="452">
        <v>2210109</v>
      </c>
      <c r="B1212" s="453" t="s">
        <v>950</v>
      </c>
      <c r="C1212" s="454"/>
      <c r="D1212" s="456"/>
      <c r="E1212" s="455"/>
    </row>
    <row r="1213" s="435" customFormat="1" ht="16.2" spans="1:5">
      <c r="A1213" s="452">
        <v>2210110</v>
      </c>
      <c r="B1213" s="453" t="s">
        <v>951</v>
      </c>
      <c r="C1213" s="454"/>
      <c r="D1213" s="456"/>
      <c r="E1213" s="455"/>
    </row>
    <row r="1214" s="435" customFormat="1" ht="16.2" spans="1:5">
      <c r="A1214" s="452">
        <v>2210111</v>
      </c>
      <c r="B1214" s="459" t="s">
        <v>952</v>
      </c>
      <c r="C1214" s="454">
        <v>212</v>
      </c>
      <c r="D1214" s="456">
        <v>472</v>
      </c>
      <c r="E1214" s="455">
        <f>(D1214/C1214)-1</f>
        <v>1.23</v>
      </c>
    </row>
    <row r="1215" s="435" customFormat="1" ht="16.2" spans="1:5">
      <c r="A1215" s="452">
        <v>2210199</v>
      </c>
      <c r="B1215" s="453" t="s">
        <v>953</v>
      </c>
      <c r="C1215" s="454">
        <v>4517</v>
      </c>
      <c r="D1215" s="456">
        <v>2414</v>
      </c>
      <c r="E1215" s="455">
        <f>(D1215/C1215)-1</f>
        <v>-0.47</v>
      </c>
    </row>
    <row r="1216" s="435" customFormat="1" ht="16.2" spans="1:5">
      <c r="A1216" s="452">
        <v>22102</v>
      </c>
      <c r="B1216" s="453" t="s">
        <v>954</v>
      </c>
      <c r="C1216" s="454">
        <f>SUM(C1217:C1219)</f>
        <v>3712</v>
      </c>
      <c r="D1216" s="454">
        <f>SUM(D1217:D1219)</f>
        <v>4073</v>
      </c>
      <c r="E1216" s="455">
        <f>(D1216/C1216)-1</f>
        <v>0.1</v>
      </c>
    </row>
    <row r="1217" s="435" customFormat="1" ht="16.2" spans="1:5">
      <c r="A1217" s="452">
        <v>2210201</v>
      </c>
      <c r="B1217" s="453" t="s">
        <v>955</v>
      </c>
      <c r="C1217" s="454">
        <v>3712</v>
      </c>
      <c r="D1217" s="456">
        <v>4073</v>
      </c>
      <c r="E1217" s="455">
        <f>(D1217/C1217)-1</f>
        <v>0.1</v>
      </c>
    </row>
    <row r="1218" s="435" customFormat="1" ht="16.2" spans="1:5">
      <c r="A1218" s="452">
        <v>2210202</v>
      </c>
      <c r="B1218" s="453" t="s">
        <v>956</v>
      </c>
      <c r="C1218" s="454">
        <v>0</v>
      </c>
      <c r="D1218" s="456">
        <v>0</v>
      </c>
      <c r="E1218" s="455"/>
    </row>
    <row r="1219" s="435" customFormat="1" ht="16.2" spans="1:5">
      <c r="A1219" s="452">
        <v>2210203</v>
      </c>
      <c r="B1219" s="453" t="s">
        <v>957</v>
      </c>
      <c r="C1219" s="454">
        <v>0</v>
      </c>
      <c r="D1219" s="456">
        <v>0</v>
      </c>
      <c r="E1219" s="455"/>
    </row>
    <row r="1220" s="435" customFormat="1" ht="16.2" spans="1:5">
      <c r="A1220" s="452">
        <v>22103</v>
      </c>
      <c r="B1220" s="453" t="s">
        <v>958</v>
      </c>
      <c r="C1220" s="454">
        <f>SUM(C1221:C1223)</f>
        <v>110</v>
      </c>
      <c r="D1220" s="454">
        <f>SUM(D1221:D1223)</f>
        <v>2800</v>
      </c>
      <c r="E1220" s="455">
        <f>(D1220/C1220)-1</f>
        <v>24.45</v>
      </c>
    </row>
    <row r="1221" s="435" customFormat="1" ht="16.2" spans="1:5">
      <c r="A1221" s="452">
        <v>2210301</v>
      </c>
      <c r="B1221" s="453" t="s">
        <v>959</v>
      </c>
      <c r="C1221" s="454">
        <v>0</v>
      </c>
      <c r="D1221" s="456">
        <v>0</v>
      </c>
      <c r="E1221" s="455"/>
    </row>
    <row r="1222" s="435" customFormat="1" ht="16.2" spans="1:5">
      <c r="A1222" s="452">
        <v>2210302</v>
      </c>
      <c r="B1222" s="453" t="s">
        <v>960</v>
      </c>
      <c r="C1222" s="454">
        <v>0</v>
      </c>
      <c r="D1222" s="456">
        <v>0</v>
      </c>
      <c r="E1222" s="455"/>
    </row>
    <row r="1223" s="435" customFormat="1" ht="16.2" spans="1:5">
      <c r="A1223" s="452">
        <v>2210399</v>
      </c>
      <c r="B1223" s="453" t="s">
        <v>961</v>
      </c>
      <c r="C1223" s="454">
        <v>110</v>
      </c>
      <c r="D1223" s="456">
        <v>2800</v>
      </c>
      <c r="E1223" s="455">
        <f>(D1223/C1223)-1</f>
        <v>24.45</v>
      </c>
    </row>
    <row r="1224" s="435" customFormat="1" ht="16.2" spans="1:5">
      <c r="A1224" s="448">
        <v>222</v>
      </c>
      <c r="B1224" s="449" t="s">
        <v>67</v>
      </c>
      <c r="C1224" s="450">
        <f>C1250</f>
        <v>35</v>
      </c>
      <c r="D1224" s="457"/>
      <c r="E1224" s="458">
        <f>(D1224/C1224)-1</f>
        <v>-1</v>
      </c>
    </row>
    <row r="1225" s="435" customFormat="1" ht="16.2" spans="1:5">
      <c r="A1225" s="452">
        <v>22201</v>
      </c>
      <c r="B1225" s="453" t="s">
        <v>962</v>
      </c>
      <c r="C1225" s="454">
        <v>0</v>
      </c>
      <c r="D1225" s="456">
        <v>0</v>
      </c>
      <c r="E1225" s="455"/>
    </row>
    <row r="1226" s="435" customFormat="1" ht="16.2" spans="1:5">
      <c r="A1226" s="452">
        <v>2220101</v>
      </c>
      <c r="B1226" s="453" t="s">
        <v>90</v>
      </c>
      <c r="C1226" s="454">
        <v>0</v>
      </c>
      <c r="D1226" s="456">
        <v>0</v>
      </c>
      <c r="E1226" s="455"/>
    </row>
    <row r="1227" s="435" customFormat="1" ht="16.2" spans="1:5">
      <c r="A1227" s="452">
        <v>2220102</v>
      </c>
      <c r="B1227" s="453" t="s">
        <v>91</v>
      </c>
      <c r="C1227" s="454">
        <v>0</v>
      </c>
      <c r="D1227" s="456">
        <v>0</v>
      </c>
      <c r="E1227" s="455"/>
    </row>
    <row r="1228" s="435" customFormat="1" ht="16.2" spans="1:5">
      <c r="A1228" s="452">
        <v>2220103</v>
      </c>
      <c r="B1228" s="453" t="s">
        <v>92</v>
      </c>
      <c r="C1228" s="454">
        <v>0</v>
      </c>
      <c r="D1228" s="456">
        <v>0</v>
      </c>
      <c r="E1228" s="455"/>
    </row>
    <row r="1229" s="435" customFormat="1" ht="16.2" spans="1:5">
      <c r="A1229" s="452">
        <v>2220104</v>
      </c>
      <c r="B1229" s="453" t="s">
        <v>963</v>
      </c>
      <c r="C1229" s="454">
        <v>0</v>
      </c>
      <c r="D1229" s="456">
        <v>0</v>
      </c>
      <c r="E1229" s="455"/>
    </row>
    <row r="1230" s="435" customFormat="1" ht="16.2" spans="1:5">
      <c r="A1230" s="452">
        <v>2220105</v>
      </c>
      <c r="B1230" s="453" t="s">
        <v>964</v>
      </c>
      <c r="C1230" s="454">
        <v>0</v>
      </c>
      <c r="D1230" s="456">
        <v>0</v>
      </c>
      <c r="E1230" s="455"/>
    </row>
    <row r="1231" s="435" customFormat="1" ht="16.2" spans="1:5">
      <c r="A1231" s="452">
        <v>2220106</v>
      </c>
      <c r="B1231" s="453" t="s">
        <v>965</v>
      </c>
      <c r="C1231" s="454">
        <v>0</v>
      </c>
      <c r="D1231" s="456">
        <v>0</v>
      </c>
      <c r="E1231" s="455"/>
    </row>
    <row r="1232" s="435" customFormat="1" ht="16.2" spans="1:5">
      <c r="A1232" s="452">
        <v>2220107</v>
      </c>
      <c r="B1232" s="453" t="s">
        <v>966</v>
      </c>
      <c r="C1232" s="454">
        <v>0</v>
      </c>
      <c r="D1232" s="456">
        <v>0</v>
      </c>
      <c r="E1232" s="455"/>
    </row>
    <row r="1233" s="435" customFormat="1" ht="16.2" spans="1:5">
      <c r="A1233" s="452">
        <v>2220112</v>
      </c>
      <c r="B1233" s="453" t="s">
        <v>967</v>
      </c>
      <c r="C1233" s="454">
        <v>0</v>
      </c>
      <c r="D1233" s="456">
        <v>0</v>
      </c>
      <c r="E1233" s="455"/>
    </row>
    <row r="1234" s="435" customFormat="1" ht="16.2" spans="1:5">
      <c r="A1234" s="452">
        <v>2220113</v>
      </c>
      <c r="B1234" s="453" t="s">
        <v>968</v>
      </c>
      <c r="C1234" s="454">
        <v>0</v>
      </c>
      <c r="D1234" s="456">
        <v>0</v>
      </c>
      <c r="E1234" s="455"/>
    </row>
    <row r="1235" s="435" customFormat="1" ht="16.2" spans="1:5">
      <c r="A1235" s="452">
        <v>2220114</v>
      </c>
      <c r="B1235" s="453" t="s">
        <v>969</v>
      </c>
      <c r="C1235" s="454">
        <v>0</v>
      </c>
      <c r="D1235" s="456">
        <v>0</v>
      </c>
      <c r="E1235" s="455"/>
    </row>
    <row r="1236" s="435" customFormat="1" ht="16.2" spans="1:5">
      <c r="A1236" s="452">
        <v>2220115</v>
      </c>
      <c r="B1236" s="453" t="s">
        <v>970</v>
      </c>
      <c r="C1236" s="454">
        <v>0</v>
      </c>
      <c r="D1236" s="456">
        <v>0</v>
      </c>
      <c r="E1236" s="455"/>
    </row>
    <row r="1237" s="435" customFormat="1" ht="16.2" spans="1:5">
      <c r="A1237" s="452">
        <v>2220118</v>
      </c>
      <c r="B1237" s="453" t="s">
        <v>971</v>
      </c>
      <c r="C1237" s="454">
        <v>0</v>
      </c>
      <c r="D1237" s="456">
        <v>0</v>
      </c>
      <c r="E1237" s="455"/>
    </row>
    <row r="1238" s="435" customFormat="1" ht="16.2" spans="1:5">
      <c r="A1238" s="452">
        <v>2220119</v>
      </c>
      <c r="B1238" s="453" t="s">
        <v>972</v>
      </c>
      <c r="C1238" s="454">
        <v>0</v>
      </c>
      <c r="D1238" s="456">
        <v>0</v>
      </c>
      <c r="E1238" s="455"/>
    </row>
    <row r="1239" s="435" customFormat="1" ht="16.2" spans="1:5">
      <c r="A1239" s="452">
        <v>2220120</v>
      </c>
      <c r="B1239" s="453" t="s">
        <v>973</v>
      </c>
      <c r="C1239" s="454">
        <v>0</v>
      </c>
      <c r="D1239" s="456">
        <v>0</v>
      </c>
      <c r="E1239" s="455"/>
    </row>
    <row r="1240" s="435" customFormat="1" ht="16.2" spans="1:5">
      <c r="A1240" s="452">
        <v>2220121</v>
      </c>
      <c r="B1240" s="453" t="s">
        <v>974</v>
      </c>
      <c r="C1240" s="454">
        <v>0</v>
      </c>
      <c r="D1240" s="456">
        <v>0</v>
      </c>
      <c r="E1240" s="455"/>
    </row>
    <row r="1241" s="435" customFormat="1" ht="16.2" spans="1:5">
      <c r="A1241" s="452">
        <v>2220150</v>
      </c>
      <c r="B1241" s="453" t="s">
        <v>99</v>
      </c>
      <c r="C1241" s="454">
        <v>0</v>
      </c>
      <c r="D1241" s="456">
        <v>0</v>
      </c>
      <c r="E1241" s="455"/>
    </row>
    <row r="1242" s="435" customFormat="1" ht="16.2" spans="1:5">
      <c r="A1242" s="452">
        <v>2220199</v>
      </c>
      <c r="B1242" s="453" t="s">
        <v>975</v>
      </c>
      <c r="C1242" s="454">
        <v>0</v>
      </c>
      <c r="D1242" s="456">
        <v>0</v>
      </c>
      <c r="E1242" s="455"/>
    </row>
    <row r="1243" s="435" customFormat="1" ht="16.2" spans="1:5">
      <c r="A1243" s="452">
        <v>22203</v>
      </c>
      <c r="B1243" s="453" t="s">
        <v>976</v>
      </c>
      <c r="C1243" s="454">
        <v>0</v>
      </c>
      <c r="D1243" s="456">
        <v>0</v>
      </c>
      <c r="E1243" s="455"/>
    </row>
    <row r="1244" s="435" customFormat="1" ht="16.2" spans="1:5">
      <c r="A1244" s="452">
        <v>2220301</v>
      </c>
      <c r="B1244" s="453" t="s">
        <v>977</v>
      </c>
      <c r="C1244" s="454">
        <v>0</v>
      </c>
      <c r="D1244" s="456">
        <v>0</v>
      </c>
      <c r="E1244" s="455"/>
    </row>
    <row r="1245" s="435" customFormat="1" ht="16.2" spans="1:5">
      <c r="A1245" s="452">
        <v>2220303</v>
      </c>
      <c r="B1245" s="453" t="s">
        <v>978</v>
      </c>
      <c r="C1245" s="454">
        <v>0</v>
      </c>
      <c r="D1245" s="456">
        <v>0</v>
      </c>
      <c r="E1245" s="455"/>
    </row>
    <row r="1246" s="435" customFormat="1" ht="16.2" spans="1:5">
      <c r="A1246" s="452">
        <v>2220304</v>
      </c>
      <c r="B1246" s="453" t="s">
        <v>979</v>
      </c>
      <c r="C1246" s="454">
        <v>0</v>
      </c>
      <c r="D1246" s="456">
        <v>0</v>
      </c>
      <c r="E1246" s="455"/>
    </row>
    <row r="1247" s="435" customFormat="1" ht="16.2" spans="1:5">
      <c r="A1247" s="452">
        <v>2220305</v>
      </c>
      <c r="B1247" s="453" t="s">
        <v>980</v>
      </c>
      <c r="C1247" s="454">
        <v>0</v>
      </c>
      <c r="D1247" s="456">
        <v>0</v>
      </c>
      <c r="E1247" s="455"/>
    </row>
    <row r="1248" s="435" customFormat="1" ht="16.2" spans="1:5">
      <c r="A1248" s="452">
        <v>2220306</v>
      </c>
      <c r="B1248" s="453" t="s">
        <v>981</v>
      </c>
      <c r="C1248" s="454">
        <v>0</v>
      </c>
      <c r="D1248" s="456">
        <v>0</v>
      </c>
      <c r="E1248" s="455"/>
    </row>
    <row r="1249" s="435" customFormat="1" ht="16.2" spans="1:5">
      <c r="A1249" s="452">
        <v>2220399</v>
      </c>
      <c r="B1249" s="453" t="s">
        <v>982</v>
      </c>
      <c r="C1249" s="454">
        <v>0</v>
      </c>
      <c r="D1249" s="456">
        <v>0</v>
      </c>
      <c r="E1249" s="455"/>
    </row>
    <row r="1250" s="435" customFormat="1" ht="16.2" spans="1:5">
      <c r="A1250" s="452">
        <v>22204</v>
      </c>
      <c r="B1250" s="453" t="s">
        <v>983</v>
      </c>
      <c r="C1250" s="454">
        <v>35</v>
      </c>
      <c r="D1250" s="456"/>
      <c r="E1250" s="455">
        <f>(D1250/C1250)-1</f>
        <v>-1</v>
      </c>
    </row>
    <row r="1251" s="435" customFormat="1" ht="16.2" spans="1:5">
      <c r="A1251" s="452">
        <v>2220401</v>
      </c>
      <c r="B1251" s="453" t="s">
        <v>984</v>
      </c>
      <c r="C1251" s="454">
        <v>0</v>
      </c>
      <c r="D1251" s="456">
        <v>0</v>
      </c>
      <c r="E1251" s="455"/>
    </row>
    <row r="1252" s="435" customFormat="1" ht="16.2" spans="1:5">
      <c r="A1252" s="452">
        <v>2220402</v>
      </c>
      <c r="B1252" s="453" t="s">
        <v>985</v>
      </c>
      <c r="C1252" s="454">
        <v>0</v>
      </c>
      <c r="D1252" s="456">
        <v>0</v>
      </c>
      <c r="E1252" s="455"/>
    </row>
    <row r="1253" s="435" customFormat="1" ht="16.2" spans="1:5">
      <c r="A1253" s="452">
        <v>2220403</v>
      </c>
      <c r="B1253" s="453" t="s">
        <v>986</v>
      </c>
      <c r="C1253" s="454">
        <v>0</v>
      </c>
      <c r="D1253" s="456">
        <v>0</v>
      </c>
      <c r="E1253" s="455"/>
    </row>
    <row r="1254" s="435" customFormat="1" ht="16.2" spans="1:5">
      <c r="A1254" s="452">
        <v>2220404</v>
      </c>
      <c r="B1254" s="453" t="s">
        <v>987</v>
      </c>
      <c r="C1254" s="454">
        <v>0</v>
      </c>
      <c r="D1254" s="456">
        <v>0</v>
      </c>
      <c r="E1254" s="455"/>
    </row>
    <row r="1255" s="435" customFormat="1" ht="16.2" spans="1:5">
      <c r="A1255" s="452">
        <v>2220499</v>
      </c>
      <c r="B1255" s="453" t="s">
        <v>988</v>
      </c>
      <c r="C1255" s="454">
        <v>35</v>
      </c>
      <c r="D1255" s="456"/>
      <c r="E1255" s="455">
        <f>(D1255/C1255)-1</f>
        <v>-1</v>
      </c>
    </row>
    <row r="1256" s="435" customFormat="1" ht="16.2" spans="1:5">
      <c r="A1256" s="452">
        <v>22205</v>
      </c>
      <c r="B1256" s="453" t="s">
        <v>989</v>
      </c>
      <c r="C1256" s="454">
        <v>0</v>
      </c>
      <c r="D1256" s="456">
        <v>0</v>
      </c>
      <c r="E1256" s="455"/>
    </row>
    <row r="1257" s="435" customFormat="1" ht="16.2" spans="1:5">
      <c r="A1257" s="452">
        <v>2220501</v>
      </c>
      <c r="B1257" s="453" t="s">
        <v>990</v>
      </c>
      <c r="C1257" s="454">
        <v>0</v>
      </c>
      <c r="D1257" s="456">
        <v>0</v>
      </c>
      <c r="E1257" s="455"/>
    </row>
    <row r="1258" s="435" customFormat="1" ht="16.2" spans="1:5">
      <c r="A1258" s="452">
        <v>2220502</v>
      </c>
      <c r="B1258" s="453" t="s">
        <v>991</v>
      </c>
      <c r="C1258" s="454">
        <v>0</v>
      </c>
      <c r="D1258" s="456">
        <v>0</v>
      </c>
      <c r="E1258" s="455"/>
    </row>
    <row r="1259" s="435" customFormat="1" ht="16.2" spans="1:5">
      <c r="A1259" s="452">
        <v>2220503</v>
      </c>
      <c r="B1259" s="453" t="s">
        <v>992</v>
      </c>
      <c r="C1259" s="454">
        <v>0</v>
      </c>
      <c r="D1259" s="456">
        <v>0</v>
      </c>
      <c r="E1259" s="455"/>
    </row>
    <row r="1260" s="435" customFormat="1" ht="16.2" spans="1:5">
      <c r="A1260" s="452">
        <v>2220504</v>
      </c>
      <c r="B1260" s="453" t="s">
        <v>993</v>
      </c>
      <c r="C1260" s="454">
        <v>0</v>
      </c>
      <c r="D1260" s="456">
        <v>0</v>
      </c>
      <c r="E1260" s="455"/>
    </row>
    <row r="1261" s="435" customFormat="1" ht="16.2" spans="1:5">
      <c r="A1261" s="452">
        <v>2220505</v>
      </c>
      <c r="B1261" s="453" t="s">
        <v>994</v>
      </c>
      <c r="C1261" s="454">
        <v>0</v>
      </c>
      <c r="D1261" s="456">
        <v>0</v>
      </c>
      <c r="E1261" s="455"/>
    </row>
    <row r="1262" s="435" customFormat="1" ht="16.2" spans="1:5">
      <c r="A1262" s="452">
        <v>2220506</v>
      </c>
      <c r="B1262" s="453" t="s">
        <v>995</v>
      </c>
      <c r="C1262" s="454">
        <v>0</v>
      </c>
      <c r="D1262" s="456">
        <v>0</v>
      </c>
      <c r="E1262" s="455"/>
    </row>
    <row r="1263" s="435" customFormat="1" ht="16.2" spans="1:5">
      <c r="A1263" s="452">
        <v>2220507</v>
      </c>
      <c r="B1263" s="453" t="s">
        <v>996</v>
      </c>
      <c r="C1263" s="454">
        <v>0</v>
      </c>
      <c r="D1263" s="456">
        <v>0</v>
      </c>
      <c r="E1263" s="455"/>
    </row>
    <row r="1264" s="435" customFormat="1" ht="16.2" spans="1:5">
      <c r="A1264" s="452">
        <v>2220508</v>
      </c>
      <c r="B1264" s="453" t="s">
        <v>997</v>
      </c>
      <c r="C1264" s="454">
        <v>0</v>
      </c>
      <c r="D1264" s="456">
        <v>0</v>
      </c>
      <c r="E1264" s="455"/>
    </row>
    <row r="1265" s="435" customFormat="1" ht="16.2" spans="1:5">
      <c r="A1265" s="452">
        <v>2220509</v>
      </c>
      <c r="B1265" s="453" t="s">
        <v>998</v>
      </c>
      <c r="C1265" s="454">
        <v>0</v>
      </c>
      <c r="D1265" s="456">
        <v>0</v>
      </c>
      <c r="E1265" s="455"/>
    </row>
    <row r="1266" s="435" customFormat="1" ht="16.2" spans="1:5">
      <c r="A1266" s="452">
        <v>2220510</v>
      </c>
      <c r="B1266" s="453" t="s">
        <v>999</v>
      </c>
      <c r="C1266" s="454">
        <v>0</v>
      </c>
      <c r="D1266" s="456">
        <v>0</v>
      </c>
      <c r="E1266" s="455"/>
    </row>
    <row r="1267" s="435" customFormat="1" ht="16.2" spans="1:5">
      <c r="A1267" s="452">
        <v>2220511</v>
      </c>
      <c r="B1267" s="453" t="s">
        <v>1000</v>
      </c>
      <c r="C1267" s="454">
        <v>0</v>
      </c>
      <c r="D1267" s="456">
        <v>0</v>
      </c>
      <c r="E1267" s="455"/>
    </row>
    <row r="1268" s="435" customFormat="1" ht="16.2" spans="1:5">
      <c r="A1268" s="452">
        <v>2220599</v>
      </c>
      <c r="B1268" s="453" t="s">
        <v>1001</v>
      </c>
      <c r="C1268" s="454">
        <v>0</v>
      </c>
      <c r="D1268" s="456">
        <v>0</v>
      </c>
      <c r="E1268" s="455"/>
    </row>
    <row r="1269" s="435" customFormat="1" ht="16.2" spans="1:5">
      <c r="A1269" s="448">
        <v>224</v>
      </c>
      <c r="B1269" s="449" t="s">
        <v>68</v>
      </c>
      <c r="C1269" s="450">
        <f>C1270+C1281+C1288+C1296+C1309+C1313</f>
        <v>4935</v>
      </c>
      <c r="D1269" s="450">
        <f>D1270+D1281+D1288+D1296+D1309+D1313</f>
        <v>3631</v>
      </c>
      <c r="E1269" s="458">
        <f>(D1269/C1269)-1</f>
        <v>-0.26</v>
      </c>
    </row>
    <row r="1270" s="435" customFormat="1" ht="16.2" spans="1:5">
      <c r="A1270" s="452">
        <v>22401</v>
      </c>
      <c r="B1270" s="453" t="s">
        <v>1002</v>
      </c>
      <c r="C1270" s="454">
        <f>SUM(C1271:C1280)</f>
        <v>845</v>
      </c>
      <c r="D1270" s="454">
        <f>SUM(D1271:D1280)</f>
        <v>428</v>
      </c>
      <c r="E1270" s="455">
        <f>(D1270/C1270)-1</f>
        <v>-0.49</v>
      </c>
    </row>
    <row r="1271" s="435" customFormat="1" ht="16.2" spans="1:5">
      <c r="A1271" s="452">
        <v>2240101</v>
      </c>
      <c r="B1271" s="453" t="s">
        <v>90</v>
      </c>
      <c r="C1271" s="454">
        <v>190</v>
      </c>
      <c r="D1271" s="456">
        <v>190</v>
      </c>
      <c r="E1271" s="455">
        <f>(D1271/C1271)-1</f>
        <v>0</v>
      </c>
    </row>
    <row r="1272" s="435" customFormat="1" ht="16.2" spans="1:5">
      <c r="A1272" s="452">
        <v>2240102</v>
      </c>
      <c r="B1272" s="453" t="s">
        <v>91</v>
      </c>
      <c r="C1272" s="454">
        <v>70</v>
      </c>
      <c r="D1272" s="456">
        <v>46</v>
      </c>
      <c r="E1272" s="455">
        <f>(D1272/C1272)-1</f>
        <v>-0.34</v>
      </c>
    </row>
    <row r="1273" s="435" customFormat="1" ht="16.2" spans="1:5">
      <c r="A1273" s="452">
        <v>2240103</v>
      </c>
      <c r="B1273" s="453" t="s">
        <v>92</v>
      </c>
      <c r="C1273" s="454">
        <v>0</v>
      </c>
      <c r="D1273" s="456"/>
      <c r="E1273" s="455"/>
    </row>
    <row r="1274" s="435" customFormat="1" ht="16.2" spans="1:5">
      <c r="A1274" s="452">
        <v>2240104</v>
      </c>
      <c r="B1274" s="453" t="s">
        <v>1003</v>
      </c>
      <c r="C1274" s="454">
        <v>235</v>
      </c>
      <c r="D1274" s="456">
        <v>19</v>
      </c>
      <c r="E1274" s="455">
        <f>(D1274/C1274)-1</f>
        <v>-0.92</v>
      </c>
    </row>
    <row r="1275" s="435" customFormat="1" ht="16.2" spans="1:5">
      <c r="A1275" s="452">
        <v>2240105</v>
      </c>
      <c r="B1275" s="453" t="s">
        <v>1004</v>
      </c>
      <c r="C1275" s="454">
        <v>0</v>
      </c>
      <c r="D1275" s="456"/>
      <c r="E1275" s="455"/>
    </row>
    <row r="1276" s="435" customFormat="1" ht="16.2" spans="1:5">
      <c r="A1276" s="452">
        <v>2240106</v>
      </c>
      <c r="B1276" s="453" t="s">
        <v>1005</v>
      </c>
      <c r="C1276" s="454">
        <v>38</v>
      </c>
      <c r="D1276" s="456"/>
      <c r="E1276" s="455"/>
    </row>
    <row r="1277" s="435" customFormat="1" ht="16.2" spans="1:5">
      <c r="A1277" s="452">
        <v>2240108</v>
      </c>
      <c r="B1277" s="453" t="s">
        <v>1006</v>
      </c>
      <c r="C1277" s="454">
        <v>111</v>
      </c>
      <c r="D1277" s="456">
        <v>20</v>
      </c>
      <c r="E1277" s="455">
        <f>(D1277/C1277)-1</f>
        <v>-0.82</v>
      </c>
    </row>
    <row r="1278" s="435" customFormat="1" ht="16.2" spans="1:5">
      <c r="A1278" s="452">
        <v>2240109</v>
      </c>
      <c r="B1278" s="453" t="s">
        <v>1007</v>
      </c>
      <c r="C1278" s="454">
        <v>201</v>
      </c>
      <c r="D1278" s="456">
        <v>152</v>
      </c>
      <c r="E1278" s="455">
        <f>(D1278/C1278)-1</f>
        <v>-0.24</v>
      </c>
    </row>
    <row r="1279" s="435" customFormat="1" ht="16.2" spans="1:5">
      <c r="A1279" s="452">
        <v>2240150</v>
      </c>
      <c r="B1279" s="453" t="s">
        <v>99</v>
      </c>
      <c r="C1279" s="454">
        <v>0</v>
      </c>
      <c r="D1279" s="456"/>
      <c r="E1279" s="455"/>
    </row>
    <row r="1280" s="435" customFormat="1" ht="16.2" spans="1:5">
      <c r="A1280" s="452">
        <v>2240199</v>
      </c>
      <c r="B1280" s="453" t="s">
        <v>1008</v>
      </c>
      <c r="C1280" s="454">
        <v>0</v>
      </c>
      <c r="D1280" s="456">
        <v>1</v>
      </c>
      <c r="E1280" s="455"/>
    </row>
    <row r="1281" s="435" customFormat="1" ht="16.2" spans="1:5">
      <c r="A1281" s="452">
        <v>22402</v>
      </c>
      <c r="B1281" s="453" t="s">
        <v>1009</v>
      </c>
      <c r="C1281" s="454">
        <f>SUM(C1282:C1287)</f>
        <v>2241</v>
      </c>
      <c r="D1281" s="454">
        <f>SUM(D1282:D1287)</f>
        <v>2129</v>
      </c>
      <c r="E1281" s="455">
        <f>(D1281/C1281)-1</f>
        <v>-0.05</v>
      </c>
    </row>
    <row r="1282" s="435" customFormat="1" ht="16.2" spans="1:5">
      <c r="A1282" s="452">
        <v>2240201</v>
      </c>
      <c r="B1282" s="453" t="s">
        <v>90</v>
      </c>
      <c r="C1282" s="454">
        <v>551</v>
      </c>
      <c r="D1282" s="456">
        <v>673</v>
      </c>
      <c r="E1282" s="455">
        <f>(D1282/C1282)-1</f>
        <v>0.22</v>
      </c>
    </row>
    <row r="1283" s="435" customFormat="1" ht="16.2" spans="1:5">
      <c r="A1283" s="452">
        <v>2240202</v>
      </c>
      <c r="B1283" s="453" t="s">
        <v>91</v>
      </c>
      <c r="C1283" s="454">
        <v>312</v>
      </c>
      <c r="D1283" s="456">
        <v>320</v>
      </c>
      <c r="E1283" s="455">
        <f>(D1283/C1283)-1</f>
        <v>0.03</v>
      </c>
    </row>
    <row r="1284" s="435" customFormat="1" ht="16.2" spans="1:5">
      <c r="A1284" s="452">
        <v>2240203</v>
      </c>
      <c r="B1284" s="453" t="s">
        <v>92</v>
      </c>
      <c r="C1284" s="454">
        <v>0</v>
      </c>
      <c r="D1284" s="456"/>
      <c r="E1284" s="455"/>
    </row>
    <row r="1285" s="435" customFormat="1" ht="16.2" spans="1:5">
      <c r="A1285" s="452">
        <v>2240204</v>
      </c>
      <c r="B1285" s="453" t="s">
        <v>1010</v>
      </c>
      <c r="C1285" s="454">
        <v>1083</v>
      </c>
      <c r="D1285" s="456">
        <v>744</v>
      </c>
      <c r="E1285" s="455">
        <f>(D1285/C1285)-1</f>
        <v>-0.31</v>
      </c>
    </row>
    <row r="1286" s="435" customFormat="1" ht="16.2" spans="1:5">
      <c r="A1286" s="452">
        <v>2240250</v>
      </c>
      <c r="B1286" s="453" t="s">
        <v>99</v>
      </c>
      <c r="C1286" s="454">
        <v>295</v>
      </c>
      <c r="D1286" s="456">
        <v>331</v>
      </c>
      <c r="E1286" s="455">
        <f>(D1286/C1286)-1</f>
        <v>0.12</v>
      </c>
    </row>
    <row r="1287" s="435" customFormat="1" ht="16.2" spans="1:5">
      <c r="A1287" s="452">
        <v>2240299</v>
      </c>
      <c r="B1287" s="453" t="s">
        <v>1011</v>
      </c>
      <c r="C1287" s="454">
        <v>0</v>
      </c>
      <c r="D1287" s="456">
        <v>61</v>
      </c>
      <c r="E1287" s="455"/>
    </row>
    <row r="1288" s="435" customFormat="1" ht="16.2" spans="1:5">
      <c r="A1288" s="452">
        <v>22404</v>
      </c>
      <c r="B1288" s="453" t="s">
        <v>1012</v>
      </c>
      <c r="C1288" s="454">
        <v>0</v>
      </c>
      <c r="D1288" s="456">
        <v>0</v>
      </c>
      <c r="E1288" s="455"/>
    </row>
    <row r="1289" s="435" customFormat="1" ht="16.2" spans="1:5">
      <c r="A1289" s="452">
        <v>2240401</v>
      </c>
      <c r="B1289" s="453" t="s">
        <v>90</v>
      </c>
      <c r="C1289" s="454">
        <v>0</v>
      </c>
      <c r="D1289" s="456">
        <v>0</v>
      </c>
      <c r="E1289" s="455"/>
    </row>
    <row r="1290" s="435" customFormat="1" ht="16.2" spans="1:5">
      <c r="A1290" s="452">
        <v>2240402</v>
      </c>
      <c r="B1290" s="453" t="s">
        <v>91</v>
      </c>
      <c r="C1290" s="454">
        <v>0</v>
      </c>
      <c r="D1290" s="456">
        <v>0</v>
      </c>
      <c r="E1290" s="455"/>
    </row>
    <row r="1291" s="435" customFormat="1" ht="16.2" spans="1:5">
      <c r="A1291" s="452">
        <v>2240403</v>
      </c>
      <c r="B1291" s="453" t="s">
        <v>92</v>
      </c>
      <c r="C1291" s="454">
        <v>0</v>
      </c>
      <c r="D1291" s="456">
        <v>0</v>
      </c>
      <c r="E1291" s="455"/>
    </row>
    <row r="1292" s="435" customFormat="1" ht="16.2" spans="1:5">
      <c r="A1292" s="452">
        <v>2240404</v>
      </c>
      <c r="B1292" s="453" t="s">
        <v>1013</v>
      </c>
      <c r="C1292" s="454">
        <v>0</v>
      </c>
      <c r="D1292" s="456">
        <v>0</v>
      </c>
      <c r="E1292" s="455"/>
    </row>
    <row r="1293" s="435" customFormat="1" ht="16.2" spans="1:5">
      <c r="A1293" s="452">
        <v>2240405</v>
      </c>
      <c r="B1293" s="453" t="s">
        <v>1014</v>
      </c>
      <c r="C1293" s="454">
        <v>0</v>
      </c>
      <c r="D1293" s="456">
        <v>0</v>
      </c>
      <c r="E1293" s="455"/>
    </row>
    <row r="1294" s="435" customFormat="1" ht="16.2" spans="1:5">
      <c r="A1294" s="452">
        <v>2240450</v>
      </c>
      <c r="B1294" s="453" t="s">
        <v>99</v>
      </c>
      <c r="C1294" s="454">
        <v>0</v>
      </c>
      <c r="D1294" s="456">
        <v>0</v>
      </c>
      <c r="E1294" s="455"/>
    </row>
    <row r="1295" s="435" customFormat="1" ht="16.2" spans="1:5">
      <c r="A1295" s="452">
        <v>2240499</v>
      </c>
      <c r="B1295" s="453" t="s">
        <v>1015</v>
      </c>
      <c r="C1295" s="454">
        <v>0</v>
      </c>
      <c r="D1295" s="456">
        <v>0</v>
      </c>
      <c r="E1295" s="455"/>
    </row>
    <row r="1296" s="435" customFormat="1" ht="16.2" spans="1:5">
      <c r="A1296" s="452">
        <v>22405</v>
      </c>
      <c r="B1296" s="453" t="s">
        <v>1016</v>
      </c>
      <c r="C1296" s="454">
        <v>0</v>
      </c>
      <c r="D1296" s="456">
        <v>0</v>
      </c>
      <c r="E1296" s="455"/>
    </row>
    <row r="1297" s="435" customFormat="1" ht="16.2" spans="1:5">
      <c r="A1297" s="452">
        <v>2240501</v>
      </c>
      <c r="B1297" s="453" t="s">
        <v>90</v>
      </c>
      <c r="C1297" s="454">
        <v>0</v>
      </c>
      <c r="D1297" s="456">
        <v>0</v>
      </c>
      <c r="E1297" s="455"/>
    </row>
    <row r="1298" s="435" customFormat="1" ht="16.2" spans="1:5">
      <c r="A1298" s="452">
        <v>2240502</v>
      </c>
      <c r="B1298" s="453" t="s">
        <v>91</v>
      </c>
      <c r="C1298" s="454">
        <v>0</v>
      </c>
      <c r="D1298" s="456">
        <v>0</v>
      </c>
      <c r="E1298" s="455"/>
    </row>
    <row r="1299" s="435" customFormat="1" ht="16.2" spans="1:5">
      <c r="A1299" s="452">
        <v>2240503</v>
      </c>
      <c r="B1299" s="453" t="s">
        <v>92</v>
      </c>
      <c r="C1299" s="454">
        <v>0</v>
      </c>
      <c r="D1299" s="456">
        <v>0</v>
      </c>
      <c r="E1299" s="455"/>
    </row>
    <row r="1300" s="435" customFormat="1" ht="16.2" spans="1:5">
      <c r="A1300" s="452">
        <v>2240504</v>
      </c>
      <c r="B1300" s="453" t="s">
        <v>1017</v>
      </c>
      <c r="C1300" s="454">
        <v>0</v>
      </c>
      <c r="D1300" s="456">
        <v>0</v>
      </c>
      <c r="E1300" s="455"/>
    </row>
    <row r="1301" s="435" customFormat="1" ht="16.2" spans="1:5">
      <c r="A1301" s="452">
        <v>2240505</v>
      </c>
      <c r="B1301" s="453" t="s">
        <v>1018</v>
      </c>
      <c r="C1301" s="454">
        <v>0</v>
      </c>
      <c r="D1301" s="456">
        <v>0</v>
      </c>
      <c r="E1301" s="455"/>
    </row>
    <row r="1302" s="435" customFormat="1" ht="16.2" spans="1:5">
      <c r="A1302" s="452">
        <v>2240506</v>
      </c>
      <c r="B1302" s="453" t="s">
        <v>1019</v>
      </c>
      <c r="C1302" s="454">
        <v>0</v>
      </c>
      <c r="D1302" s="456">
        <v>0</v>
      </c>
      <c r="E1302" s="455"/>
    </row>
    <row r="1303" s="435" customFormat="1" ht="16.2" spans="1:5">
      <c r="A1303" s="452">
        <v>2240507</v>
      </c>
      <c r="B1303" s="453" t="s">
        <v>1020</v>
      </c>
      <c r="C1303" s="454">
        <v>0</v>
      </c>
      <c r="D1303" s="456">
        <v>0</v>
      </c>
      <c r="E1303" s="455"/>
    </row>
    <row r="1304" s="435" customFormat="1" ht="16.2" spans="1:5">
      <c r="A1304" s="452">
        <v>2240508</v>
      </c>
      <c r="B1304" s="453" t="s">
        <v>1021</v>
      </c>
      <c r="C1304" s="454">
        <v>0</v>
      </c>
      <c r="D1304" s="456">
        <v>0</v>
      </c>
      <c r="E1304" s="455"/>
    </row>
    <row r="1305" s="435" customFormat="1" ht="16.2" spans="1:5">
      <c r="A1305" s="452">
        <v>2240509</v>
      </c>
      <c r="B1305" s="453" t="s">
        <v>1022</v>
      </c>
      <c r="C1305" s="454">
        <v>0</v>
      </c>
      <c r="D1305" s="456">
        <v>0</v>
      </c>
      <c r="E1305" s="455"/>
    </row>
    <row r="1306" s="435" customFormat="1" ht="16.2" spans="1:5">
      <c r="A1306" s="452">
        <v>2240510</v>
      </c>
      <c r="B1306" s="453" t="s">
        <v>1023</v>
      </c>
      <c r="C1306" s="454">
        <v>0</v>
      </c>
      <c r="D1306" s="456">
        <v>0</v>
      </c>
      <c r="E1306" s="455"/>
    </row>
    <row r="1307" s="435" customFormat="1" ht="16.2" spans="1:5">
      <c r="A1307" s="452">
        <v>2240550</v>
      </c>
      <c r="B1307" s="453" t="s">
        <v>1024</v>
      </c>
      <c r="C1307" s="454">
        <v>0</v>
      </c>
      <c r="D1307" s="456">
        <v>0</v>
      </c>
      <c r="E1307" s="455"/>
    </row>
    <row r="1308" s="435" customFormat="1" ht="16.2" spans="1:5">
      <c r="A1308" s="452">
        <v>2240599</v>
      </c>
      <c r="B1308" s="453" t="s">
        <v>1025</v>
      </c>
      <c r="C1308" s="454">
        <v>0</v>
      </c>
      <c r="D1308" s="456">
        <v>0</v>
      </c>
      <c r="E1308" s="455"/>
    </row>
    <row r="1309" s="435" customFormat="1" ht="16.2" spans="1:5">
      <c r="A1309" s="452">
        <v>22406</v>
      </c>
      <c r="B1309" s="453" t="s">
        <v>1026</v>
      </c>
      <c r="C1309" s="454">
        <f>SUM(C1310:C1312)</f>
        <v>1793</v>
      </c>
      <c r="D1309" s="454">
        <f>SUM(D1310:D1312)</f>
        <v>1074</v>
      </c>
      <c r="E1309" s="455">
        <f>(D1309/C1309)-1</f>
        <v>-0.4</v>
      </c>
    </row>
    <row r="1310" s="435" customFormat="1" ht="16.2" spans="1:5">
      <c r="A1310" s="452">
        <v>2240601</v>
      </c>
      <c r="B1310" s="453" t="s">
        <v>1027</v>
      </c>
      <c r="C1310" s="454">
        <v>1793</v>
      </c>
      <c r="D1310" s="456">
        <v>1074</v>
      </c>
      <c r="E1310" s="455">
        <f>(D1310/C1310)-1</f>
        <v>-0.4</v>
      </c>
    </row>
    <row r="1311" s="435" customFormat="1" ht="16.2" spans="1:5">
      <c r="A1311" s="452">
        <v>2240602</v>
      </c>
      <c r="B1311" s="453" t="s">
        <v>1028</v>
      </c>
      <c r="C1311" s="454">
        <v>0</v>
      </c>
      <c r="D1311" s="456">
        <v>0</v>
      </c>
      <c r="E1311" s="455"/>
    </row>
    <row r="1312" s="435" customFormat="1" ht="16.2" spans="1:5">
      <c r="A1312" s="452">
        <v>2240699</v>
      </c>
      <c r="B1312" s="453" t="s">
        <v>1029</v>
      </c>
      <c r="C1312" s="454">
        <v>0</v>
      </c>
      <c r="D1312" s="456">
        <v>0</v>
      </c>
      <c r="E1312" s="455"/>
    </row>
    <row r="1313" s="435" customFormat="1" ht="16.2" spans="1:5">
      <c r="A1313" s="452">
        <v>22407</v>
      </c>
      <c r="B1313" s="453" t="s">
        <v>1030</v>
      </c>
      <c r="C1313" s="454">
        <f>SUM(C1314:C1316)</f>
        <v>56</v>
      </c>
      <c r="D1313" s="454"/>
      <c r="E1313" s="455"/>
    </row>
    <row r="1314" s="435" customFormat="1" ht="16.2" spans="1:5">
      <c r="A1314" s="452">
        <v>2240703</v>
      </c>
      <c r="B1314" s="453" t="s">
        <v>1031</v>
      </c>
      <c r="C1314" s="454">
        <v>56</v>
      </c>
      <c r="D1314" s="456"/>
      <c r="E1314" s="455"/>
    </row>
    <row r="1315" s="435" customFormat="1" ht="16.2" spans="1:5">
      <c r="A1315" s="452">
        <v>2240704</v>
      </c>
      <c r="B1315" s="453" t="s">
        <v>1032</v>
      </c>
      <c r="C1315" s="454">
        <v>0</v>
      </c>
      <c r="D1315" s="456">
        <v>0</v>
      </c>
      <c r="E1315" s="455"/>
    </row>
    <row r="1316" s="435" customFormat="1" ht="16.2" spans="1:5">
      <c r="A1316" s="452">
        <v>2240799</v>
      </c>
      <c r="B1316" s="453" t="s">
        <v>1033</v>
      </c>
      <c r="C1316" s="454">
        <v>0</v>
      </c>
      <c r="D1316" s="456">
        <v>0</v>
      </c>
      <c r="E1316" s="455"/>
    </row>
    <row r="1317" s="435" customFormat="1" ht="16.2" spans="1:5">
      <c r="A1317" s="452">
        <v>22499</v>
      </c>
      <c r="B1317" s="453" t="s">
        <v>1034</v>
      </c>
      <c r="C1317" s="454">
        <v>0</v>
      </c>
      <c r="D1317" s="456">
        <v>0</v>
      </c>
      <c r="E1317" s="455"/>
    </row>
    <row r="1318" s="435" customFormat="1" ht="16.2" spans="1:5">
      <c r="A1318" s="452">
        <v>2249999</v>
      </c>
      <c r="B1318" s="453" t="s">
        <v>1034</v>
      </c>
      <c r="C1318" s="454">
        <v>0</v>
      </c>
      <c r="D1318" s="456">
        <v>0</v>
      </c>
      <c r="E1318" s="455"/>
    </row>
    <row r="1319" s="435" customFormat="1" ht="16.2" spans="1:5">
      <c r="A1319" s="448">
        <v>227</v>
      </c>
      <c r="B1319" s="449" t="s">
        <v>69</v>
      </c>
      <c r="C1319" s="450">
        <v>2418</v>
      </c>
      <c r="D1319" s="457">
        <v>2487</v>
      </c>
      <c r="E1319" s="458">
        <f>(D1319/C1319)-1</f>
        <v>0.03</v>
      </c>
    </row>
    <row r="1320" s="435" customFormat="1" ht="16.2" spans="1:5">
      <c r="A1320" s="448">
        <v>229</v>
      </c>
      <c r="B1320" s="449" t="s">
        <v>70</v>
      </c>
      <c r="C1320" s="450">
        <v>438</v>
      </c>
      <c r="D1320" s="457"/>
      <c r="E1320" s="458"/>
    </row>
    <row r="1321" s="435" customFormat="1" ht="16.2" spans="1:5">
      <c r="A1321" s="452">
        <v>22902</v>
      </c>
      <c r="B1321" s="453" t="s">
        <v>1035</v>
      </c>
      <c r="C1321" s="454">
        <v>0</v>
      </c>
      <c r="D1321" s="456">
        <v>0</v>
      </c>
      <c r="E1321" s="455"/>
    </row>
    <row r="1322" s="435" customFormat="1" ht="16.2" spans="1:5">
      <c r="A1322" s="452">
        <v>2290201</v>
      </c>
      <c r="B1322" s="453" t="s">
        <v>1035</v>
      </c>
      <c r="C1322" s="454">
        <v>0</v>
      </c>
      <c r="D1322" s="456">
        <v>0</v>
      </c>
      <c r="E1322" s="455"/>
    </row>
    <row r="1323" s="435" customFormat="1" ht="16.2" spans="1:5">
      <c r="A1323" s="452">
        <v>22999</v>
      </c>
      <c r="B1323" s="453" t="s">
        <v>70</v>
      </c>
      <c r="C1323" s="454">
        <v>438</v>
      </c>
      <c r="D1323" s="456"/>
      <c r="E1323" s="455"/>
    </row>
    <row r="1324" s="435" customFormat="1" ht="16.2" spans="1:5">
      <c r="A1324" s="452">
        <v>2299999</v>
      </c>
      <c r="B1324" s="453" t="s">
        <v>70</v>
      </c>
      <c r="C1324" s="454">
        <v>438</v>
      </c>
      <c r="D1324" s="456"/>
      <c r="E1324" s="455"/>
    </row>
    <row r="1325" s="435" customFormat="1" ht="16.2" spans="1:5">
      <c r="A1325" s="448">
        <v>232</v>
      </c>
      <c r="B1325" s="449" t="s">
        <v>71</v>
      </c>
      <c r="C1325" s="450">
        <f>C1326+C1328+C1333</f>
        <v>1123</v>
      </c>
      <c r="D1325" s="450">
        <f>D1326+D1328+D1333</f>
        <v>1529</v>
      </c>
      <c r="E1325" s="458">
        <f>(D1325/C1325)-1</f>
        <v>0.36</v>
      </c>
    </row>
    <row r="1326" s="435" customFormat="1" ht="16.2" spans="1:5">
      <c r="A1326" s="452">
        <v>23201</v>
      </c>
      <c r="B1326" s="453" t="s">
        <v>1036</v>
      </c>
      <c r="C1326" s="454">
        <v>0</v>
      </c>
      <c r="D1326" s="456">
        <v>0</v>
      </c>
      <c r="E1326" s="455"/>
    </row>
    <row r="1327" s="435" customFormat="1" ht="16.2" spans="1:5">
      <c r="A1327" s="452">
        <v>2320101</v>
      </c>
      <c r="B1327" s="453" t="s">
        <v>1036</v>
      </c>
      <c r="C1327" s="454">
        <v>0</v>
      </c>
      <c r="D1327" s="456">
        <v>0</v>
      </c>
      <c r="E1327" s="455"/>
    </row>
    <row r="1328" s="435" customFormat="1" ht="16.2" spans="1:5">
      <c r="A1328" s="452">
        <v>23202</v>
      </c>
      <c r="B1328" s="453" t="s">
        <v>1037</v>
      </c>
      <c r="C1328" s="454">
        <v>0</v>
      </c>
      <c r="D1328" s="456">
        <v>0</v>
      </c>
      <c r="E1328" s="455"/>
    </row>
    <row r="1329" s="435" customFormat="1" ht="16.2" spans="1:5">
      <c r="A1329" s="452">
        <v>2320201</v>
      </c>
      <c r="B1329" s="453" t="s">
        <v>1038</v>
      </c>
      <c r="C1329" s="454">
        <v>0</v>
      </c>
      <c r="D1329" s="456">
        <v>0</v>
      </c>
      <c r="E1329" s="455"/>
    </row>
    <row r="1330" s="435" customFormat="1" ht="16.2" spans="1:5">
      <c r="A1330" s="452">
        <v>2320202</v>
      </c>
      <c r="B1330" s="453" t="s">
        <v>1039</v>
      </c>
      <c r="C1330" s="454">
        <v>0</v>
      </c>
      <c r="D1330" s="456">
        <v>0</v>
      </c>
      <c r="E1330" s="455"/>
    </row>
    <row r="1331" s="435" customFormat="1" ht="16.2" spans="1:5">
      <c r="A1331" s="452">
        <v>2320203</v>
      </c>
      <c r="B1331" s="453" t="s">
        <v>1040</v>
      </c>
      <c r="C1331" s="454">
        <v>0</v>
      </c>
      <c r="D1331" s="456">
        <v>0</v>
      </c>
      <c r="E1331" s="455"/>
    </row>
    <row r="1332" s="435" customFormat="1" ht="16.2" spans="1:5">
      <c r="A1332" s="452">
        <v>2320299</v>
      </c>
      <c r="B1332" s="453" t="s">
        <v>1041</v>
      </c>
      <c r="C1332" s="454">
        <v>0</v>
      </c>
      <c r="D1332" s="456">
        <v>0</v>
      </c>
      <c r="E1332" s="455"/>
    </row>
    <row r="1333" s="435" customFormat="1" ht="16.2" spans="1:5">
      <c r="A1333" s="452">
        <v>23203</v>
      </c>
      <c r="B1333" s="453" t="s">
        <v>1042</v>
      </c>
      <c r="C1333" s="454">
        <f>SUM(C1334:C1337)</f>
        <v>1123</v>
      </c>
      <c r="D1333" s="454">
        <f>SUM(D1334:D1337)</f>
        <v>1529</v>
      </c>
      <c r="E1333" s="455">
        <f>(D1333/C1333)-1</f>
        <v>0.36</v>
      </c>
    </row>
    <row r="1334" s="435" customFormat="1" ht="16.2" spans="1:5">
      <c r="A1334" s="452">
        <v>2320301</v>
      </c>
      <c r="B1334" s="453" t="s">
        <v>1043</v>
      </c>
      <c r="C1334" s="454">
        <v>1123</v>
      </c>
      <c r="D1334" s="456">
        <v>1529</v>
      </c>
      <c r="E1334" s="455">
        <f>(D1334/C1334)-1</f>
        <v>0.36</v>
      </c>
    </row>
    <row r="1335" s="435" customFormat="1" ht="16.2" spans="1:5">
      <c r="A1335" s="452">
        <v>2320302</v>
      </c>
      <c r="B1335" s="453" t="s">
        <v>1044</v>
      </c>
      <c r="C1335" s="454">
        <v>0</v>
      </c>
      <c r="D1335" s="456">
        <v>0</v>
      </c>
      <c r="E1335" s="455"/>
    </row>
    <row r="1336" s="435" customFormat="1" ht="16.2" spans="1:5">
      <c r="A1336" s="452">
        <v>2320303</v>
      </c>
      <c r="B1336" s="453" t="s">
        <v>1045</v>
      </c>
      <c r="C1336" s="454">
        <v>0</v>
      </c>
      <c r="D1336" s="456">
        <v>0</v>
      </c>
      <c r="E1336" s="455"/>
    </row>
    <row r="1337" s="435" customFormat="1" ht="16.2" spans="1:5">
      <c r="A1337" s="452">
        <v>2320399</v>
      </c>
      <c r="B1337" s="453" t="s">
        <v>1046</v>
      </c>
      <c r="C1337" s="454">
        <v>0</v>
      </c>
      <c r="D1337" s="456">
        <v>0</v>
      </c>
      <c r="E1337" s="455"/>
    </row>
    <row r="1338" s="435" customFormat="1" ht="16.2" spans="1:5">
      <c r="A1338" s="448">
        <v>233</v>
      </c>
      <c r="B1338" s="449" t="s">
        <v>72</v>
      </c>
      <c r="C1338" s="450">
        <v>0</v>
      </c>
      <c r="D1338" s="457">
        <v>0</v>
      </c>
      <c r="E1338" s="458"/>
    </row>
    <row r="1339" s="435" customFormat="1" ht="16.2" spans="1:5">
      <c r="A1339" s="452">
        <v>23301</v>
      </c>
      <c r="B1339" s="453" t="s">
        <v>1047</v>
      </c>
      <c r="C1339" s="454">
        <v>0</v>
      </c>
      <c r="D1339" s="456">
        <v>0</v>
      </c>
      <c r="E1339" s="455"/>
    </row>
    <row r="1340" s="435" customFormat="1" ht="16.2" spans="1:5">
      <c r="A1340" s="452">
        <v>2330101</v>
      </c>
      <c r="B1340" s="453" t="s">
        <v>1047</v>
      </c>
      <c r="C1340" s="454">
        <v>0</v>
      </c>
      <c r="D1340" s="456">
        <v>0</v>
      </c>
      <c r="E1340" s="455"/>
    </row>
    <row r="1341" s="435" customFormat="1" ht="16.2" spans="1:5">
      <c r="A1341" s="452">
        <v>23302</v>
      </c>
      <c r="B1341" s="453" t="s">
        <v>1048</v>
      </c>
      <c r="C1341" s="454">
        <v>0</v>
      </c>
      <c r="D1341" s="456">
        <v>0</v>
      </c>
      <c r="E1341" s="455"/>
    </row>
    <row r="1342" s="435" customFormat="1" ht="16.2" spans="1:5">
      <c r="A1342" s="452">
        <v>2330201</v>
      </c>
      <c r="B1342" s="453" t="s">
        <v>1048</v>
      </c>
      <c r="C1342" s="454">
        <v>0</v>
      </c>
      <c r="D1342" s="456">
        <v>0</v>
      </c>
      <c r="E1342" s="455"/>
    </row>
    <row r="1343" s="435" customFormat="1" ht="16.2" spans="1:5">
      <c r="A1343" s="452">
        <v>23303</v>
      </c>
      <c r="B1343" s="453" t="s">
        <v>1049</v>
      </c>
      <c r="C1343" s="454">
        <v>0</v>
      </c>
      <c r="D1343" s="456">
        <v>0</v>
      </c>
      <c r="E1343" s="455"/>
    </row>
    <row r="1344" s="435" customFormat="1" ht="16.2" spans="1:5">
      <c r="A1344" s="452">
        <v>2330301</v>
      </c>
      <c r="B1344" s="453" t="s">
        <v>1049</v>
      </c>
      <c r="C1344" s="454">
        <v>0</v>
      </c>
      <c r="D1344" s="456">
        <v>0</v>
      </c>
      <c r="E1344" s="455"/>
    </row>
    <row r="1345" s="435" customFormat="1" ht="16.2" spans="1:5">
      <c r="A1345" s="460" t="s">
        <v>1050</v>
      </c>
      <c r="B1345" s="461"/>
      <c r="C1345" s="462">
        <f>C6+C287+C306+C396+C448+C504+C561+C691+C779+C850+C873+C981+C1033+C1097+C1157+C1147+C1202+C1117+C1224+C1269+C1319+C1320+C1325+C1338+C247</f>
        <v>206037</v>
      </c>
      <c r="D1345" s="462">
        <f>D6+D287+D306+D396+D448+D504+D561+D691+D779+D850+D873+D981+D1033+D1097+D1157+D1147+D1202+D1117+D1224+D1269+D1319+D1320+D1325+D1338+D247</f>
        <v>235260</v>
      </c>
      <c r="E1345" s="463">
        <f>(D1345/C1345)-1</f>
        <v>0.14</v>
      </c>
    </row>
  </sheetData>
  <mergeCells count="6">
    <mergeCell ref="A2:E2"/>
    <mergeCell ref="A4:B4"/>
    <mergeCell ref="A1345:B1345"/>
    <mergeCell ref="C4:C5"/>
    <mergeCell ref="D4:D5"/>
    <mergeCell ref="E4:E5"/>
  </mergeCells>
  <printOptions horizontalCentered="1"/>
  <pageMargins left="0.511805555555556" right="0.156944444444444" top="0.389583333333333" bottom="0.590277777777778" header="0.393055555555556" footer="0.389583333333333"/>
  <pageSetup paperSize="9" fitToHeight="0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zoomScale="115" zoomScaleNormal="115" workbookViewId="0">
      <selection activeCell="C10" sqref="C10"/>
    </sheetView>
  </sheetViews>
  <sheetFormatPr defaultColWidth="9" defaultRowHeight="14.4" outlineLevelCol="5"/>
  <cols>
    <col min="1" max="1" width="39.0277777777778" customWidth="1"/>
    <col min="2" max="2" width="13.6944444444444" customWidth="1"/>
    <col min="3" max="3" width="18.787037037037" style="412" customWidth="1"/>
    <col min="4" max="6" width="17.0555555555556" customWidth="1"/>
  </cols>
  <sheetData>
    <row r="1" ht="22.8" spans="1:6">
      <c r="A1" s="345" t="s">
        <v>1051</v>
      </c>
      <c r="B1" s="413"/>
      <c r="C1" s="414"/>
      <c r="D1" s="413"/>
      <c r="E1" s="413"/>
      <c r="F1" s="413" t="s">
        <v>1052</v>
      </c>
    </row>
    <row r="2" ht="28" customHeight="1" spans="1:6">
      <c r="A2" s="415" t="s">
        <v>1053</v>
      </c>
      <c r="B2" s="416"/>
      <c r="C2" s="417"/>
      <c r="D2" s="416"/>
      <c r="E2" s="416"/>
      <c r="F2" s="416"/>
    </row>
    <row r="3" ht="27" customHeight="1" spans="1:6">
      <c r="A3" s="418"/>
      <c r="B3" s="419"/>
      <c r="C3" s="420"/>
      <c r="D3" s="419"/>
      <c r="E3" s="419"/>
      <c r="F3" s="421" t="s">
        <v>1054</v>
      </c>
    </row>
    <row r="4" spans="1:6">
      <c r="A4" s="422" t="s">
        <v>1055</v>
      </c>
      <c r="B4" s="423" t="s">
        <v>1056</v>
      </c>
      <c r="C4" s="423"/>
      <c r="D4" s="423"/>
      <c r="E4" s="423"/>
      <c r="F4" s="423"/>
    </row>
    <row r="5" spans="1:6">
      <c r="A5" s="424"/>
      <c r="B5" s="425" t="s">
        <v>1050</v>
      </c>
      <c r="C5" s="425" t="s">
        <v>1057</v>
      </c>
      <c r="D5" s="423" t="s">
        <v>1058</v>
      </c>
      <c r="E5" s="423" t="s">
        <v>1059</v>
      </c>
      <c r="F5" s="423" t="s">
        <v>1060</v>
      </c>
    </row>
    <row r="6" spans="1:6">
      <c r="A6" s="426" t="s">
        <v>1061</v>
      </c>
      <c r="B6" s="427">
        <v>71811</v>
      </c>
      <c r="C6" s="427">
        <f>C7+C20+C39</f>
        <v>71811</v>
      </c>
      <c r="D6" s="427">
        <f t="shared" ref="C6:F6" si="0">D7+D20+D39</f>
        <v>0</v>
      </c>
      <c r="E6" s="427">
        <f t="shared" si="0"/>
        <v>0</v>
      </c>
      <c r="F6" s="427">
        <f t="shared" si="0"/>
        <v>0</v>
      </c>
    </row>
    <row r="7" spans="1:6">
      <c r="A7" s="428" t="s">
        <v>1062</v>
      </c>
      <c r="B7" s="427">
        <v>63873</v>
      </c>
      <c r="C7" s="429">
        <f>SUM(C8:C19)</f>
        <v>63873</v>
      </c>
      <c r="D7" s="423">
        <f t="shared" ref="C7:F7" si="1">SUM(D8:D19)</f>
        <v>0</v>
      </c>
      <c r="E7" s="423">
        <f t="shared" si="1"/>
        <v>0</v>
      </c>
      <c r="F7" s="423">
        <f t="shared" si="1"/>
        <v>0</v>
      </c>
    </row>
    <row r="8" spans="1:6">
      <c r="A8" s="430" t="s">
        <v>1063</v>
      </c>
      <c r="B8" s="431">
        <f>C8</f>
        <v>11217</v>
      </c>
      <c r="C8" s="432">
        <v>11217</v>
      </c>
      <c r="D8" s="433"/>
      <c r="E8" s="433"/>
      <c r="F8" s="433"/>
    </row>
    <row r="9" spans="1:6">
      <c r="A9" s="430" t="s">
        <v>1064</v>
      </c>
      <c r="B9" s="431">
        <f>C9</f>
        <v>10215</v>
      </c>
      <c r="C9" s="432">
        <v>10215</v>
      </c>
      <c r="D9" s="433"/>
      <c r="E9" s="433"/>
      <c r="F9" s="433"/>
    </row>
    <row r="10" spans="1:6">
      <c r="A10" s="430" t="s">
        <v>1065</v>
      </c>
      <c r="B10" s="431">
        <f>C10</f>
        <v>4791</v>
      </c>
      <c r="C10" s="432">
        <v>4791</v>
      </c>
      <c r="D10" s="433"/>
      <c r="E10" s="433"/>
      <c r="F10" s="433"/>
    </row>
    <row r="11" spans="1:6">
      <c r="A11" s="430" t="s">
        <v>1066</v>
      </c>
      <c r="B11" s="431"/>
      <c r="C11" s="432"/>
      <c r="D11" s="433"/>
      <c r="E11" s="433"/>
      <c r="F11" s="433"/>
    </row>
    <row r="12" spans="1:6">
      <c r="A12" s="430" t="s">
        <v>1067</v>
      </c>
      <c r="B12" s="431">
        <f>C12</f>
        <v>8913</v>
      </c>
      <c r="C12" s="432">
        <v>8913</v>
      </c>
      <c r="D12" s="433"/>
      <c r="E12" s="433"/>
      <c r="F12" s="433"/>
    </row>
    <row r="13" spans="1:6">
      <c r="A13" s="430" t="s">
        <v>1068</v>
      </c>
      <c r="B13" s="431">
        <f>C13</f>
        <v>4356</v>
      </c>
      <c r="C13" s="432">
        <v>4356</v>
      </c>
      <c r="D13" s="433"/>
      <c r="E13" s="433"/>
      <c r="F13" s="433"/>
    </row>
    <row r="14" spans="1:6">
      <c r="A14" s="430" t="s">
        <v>1069</v>
      </c>
      <c r="B14" s="431">
        <f>C14</f>
        <v>2178</v>
      </c>
      <c r="C14" s="432">
        <v>2178</v>
      </c>
      <c r="D14" s="433"/>
      <c r="E14" s="433"/>
      <c r="F14" s="433"/>
    </row>
    <row r="15" spans="1:6">
      <c r="A15" s="430" t="s">
        <v>1070</v>
      </c>
      <c r="B15" s="431">
        <f>C15</f>
        <v>1680</v>
      </c>
      <c r="C15" s="432">
        <v>1680</v>
      </c>
      <c r="D15" s="433"/>
      <c r="E15" s="433"/>
      <c r="F15" s="433"/>
    </row>
    <row r="16" spans="1:6">
      <c r="A16" s="430" t="s">
        <v>1071</v>
      </c>
      <c r="B16" s="431">
        <v>2000</v>
      </c>
      <c r="C16" s="432">
        <v>2000</v>
      </c>
      <c r="D16" s="433"/>
      <c r="E16" s="433"/>
      <c r="F16" s="433"/>
    </row>
    <row r="17" spans="1:6">
      <c r="A17" s="430" t="s">
        <v>1072</v>
      </c>
      <c r="B17" s="431">
        <v>159</v>
      </c>
      <c r="C17" s="432">
        <v>159</v>
      </c>
      <c r="D17" s="433"/>
      <c r="E17" s="433"/>
      <c r="F17" s="433"/>
    </row>
    <row r="18" spans="1:6">
      <c r="A18" s="430" t="s">
        <v>1073</v>
      </c>
      <c r="B18" s="431">
        <v>4074</v>
      </c>
      <c r="C18" s="432">
        <v>4074</v>
      </c>
      <c r="D18" s="433"/>
      <c r="E18" s="433"/>
      <c r="F18" s="433"/>
    </row>
    <row r="19" spans="1:6">
      <c r="A19" s="430" t="s">
        <v>1074</v>
      </c>
      <c r="B19" s="431">
        <v>14290</v>
      </c>
      <c r="C19" s="432">
        <v>14290</v>
      </c>
      <c r="D19" s="433"/>
      <c r="E19" s="433"/>
      <c r="F19" s="433"/>
    </row>
    <row r="20" spans="1:6">
      <c r="A20" s="428" t="s">
        <v>1075</v>
      </c>
      <c r="B20" s="427">
        <v>3031</v>
      </c>
      <c r="C20" s="429">
        <v>3031</v>
      </c>
      <c r="D20" s="423">
        <f t="shared" ref="C20:F20" si="2">SUM(D21:D38)</f>
        <v>0</v>
      </c>
      <c r="E20" s="423">
        <f t="shared" si="2"/>
        <v>0</v>
      </c>
      <c r="F20" s="423">
        <f t="shared" si="2"/>
        <v>0</v>
      </c>
    </row>
    <row r="21" spans="1:6">
      <c r="A21" s="430" t="s">
        <v>1076</v>
      </c>
      <c r="B21" s="431">
        <v>703</v>
      </c>
      <c r="C21" s="432">
        <v>703</v>
      </c>
      <c r="D21" s="433"/>
      <c r="E21" s="433"/>
      <c r="F21" s="433"/>
    </row>
    <row r="22" spans="1:6">
      <c r="A22" s="430" t="s">
        <v>1077</v>
      </c>
      <c r="B22" s="431">
        <v>64</v>
      </c>
      <c r="C22" s="432">
        <v>64</v>
      </c>
      <c r="D22" s="433"/>
      <c r="E22" s="433"/>
      <c r="F22" s="433"/>
    </row>
    <row r="23" spans="1:6">
      <c r="A23" s="430" t="s">
        <v>1078</v>
      </c>
      <c r="B23" s="431">
        <v>26</v>
      </c>
      <c r="C23" s="432">
        <v>26</v>
      </c>
      <c r="D23" s="433"/>
      <c r="E23" s="433"/>
      <c r="F23" s="433"/>
    </row>
    <row r="24" spans="1:6">
      <c r="A24" s="430" t="s">
        <v>1079</v>
      </c>
      <c r="B24" s="431">
        <v>60</v>
      </c>
      <c r="C24" s="432">
        <v>60</v>
      </c>
      <c r="D24" s="433"/>
      <c r="E24" s="433"/>
      <c r="F24" s="433"/>
    </row>
    <row r="25" spans="1:6">
      <c r="A25" s="434" t="s">
        <v>1080</v>
      </c>
      <c r="B25" s="431">
        <v>46</v>
      </c>
      <c r="C25" s="432">
        <v>46</v>
      </c>
      <c r="D25" s="433"/>
      <c r="E25" s="433"/>
      <c r="F25" s="433"/>
    </row>
    <row r="26" spans="1:6">
      <c r="A26" s="430" t="s">
        <v>1081</v>
      </c>
      <c r="B26" s="431">
        <v>83</v>
      </c>
      <c r="C26" s="432">
        <v>83</v>
      </c>
      <c r="D26" s="433"/>
      <c r="E26" s="433"/>
      <c r="F26" s="433"/>
    </row>
    <row r="27" spans="1:6">
      <c r="A27" s="430" t="s">
        <v>1082</v>
      </c>
      <c r="B27" s="431">
        <v>97</v>
      </c>
      <c r="C27" s="432">
        <v>97</v>
      </c>
      <c r="D27" s="433"/>
      <c r="E27" s="433"/>
      <c r="F27" s="433"/>
    </row>
    <row r="28" spans="1:6">
      <c r="A28" s="434" t="s">
        <v>1083</v>
      </c>
      <c r="B28" s="431"/>
      <c r="C28" s="432"/>
      <c r="D28" s="433"/>
      <c r="E28" s="433"/>
      <c r="F28" s="433"/>
    </row>
    <row r="29" spans="1:6">
      <c r="A29" s="434" t="s">
        <v>1084</v>
      </c>
      <c r="B29" s="431">
        <v>247</v>
      </c>
      <c r="C29" s="432">
        <v>247</v>
      </c>
      <c r="D29" s="433"/>
      <c r="E29" s="433"/>
      <c r="F29" s="433"/>
    </row>
    <row r="30" spans="1:6">
      <c r="A30" s="430" t="s">
        <v>1085</v>
      </c>
      <c r="B30" s="431"/>
      <c r="C30" s="432"/>
      <c r="D30" s="433"/>
      <c r="E30" s="433"/>
      <c r="F30" s="433"/>
    </row>
    <row r="31" spans="1:6">
      <c r="A31" s="430" t="s">
        <v>1086</v>
      </c>
      <c r="B31" s="431">
        <v>171</v>
      </c>
      <c r="C31" s="432">
        <v>171</v>
      </c>
      <c r="D31" s="433"/>
      <c r="E31" s="433"/>
      <c r="F31" s="433"/>
    </row>
    <row r="32" spans="1:6">
      <c r="A32" s="430" t="s">
        <v>1087</v>
      </c>
      <c r="B32" s="431">
        <v>40</v>
      </c>
      <c r="C32" s="432">
        <v>40</v>
      </c>
      <c r="D32" s="433"/>
      <c r="E32" s="433"/>
      <c r="F32" s="433"/>
    </row>
    <row r="33" spans="1:6">
      <c r="A33" s="434" t="s">
        <v>1088</v>
      </c>
      <c r="B33" s="431"/>
      <c r="C33" s="432"/>
      <c r="D33" s="433"/>
      <c r="E33" s="433"/>
      <c r="F33" s="433"/>
    </row>
    <row r="34" spans="1:6">
      <c r="A34" s="430" t="s">
        <v>1089</v>
      </c>
      <c r="B34" s="431">
        <v>482</v>
      </c>
      <c r="C34" s="432">
        <v>482</v>
      </c>
      <c r="D34" s="433"/>
      <c r="E34" s="433"/>
      <c r="F34" s="433"/>
    </row>
    <row r="35" spans="1:6">
      <c r="A35" s="430" t="s">
        <v>1090</v>
      </c>
      <c r="B35" s="431"/>
      <c r="C35" s="432"/>
      <c r="D35" s="433"/>
      <c r="E35" s="433"/>
      <c r="F35" s="433"/>
    </row>
    <row r="36" spans="1:6">
      <c r="A36" s="430" t="s">
        <v>1091</v>
      </c>
      <c r="B36" s="431">
        <v>177</v>
      </c>
      <c r="C36" s="432">
        <v>177</v>
      </c>
      <c r="D36" s="433"/>
      <c r="E36" s="433"/>
      <c r="F36" s="433"/>
    </row>
    <row r="37" spans="1:6">
      <c r="A37" s="430" t="s">
        <v>1092</v>
      </c>
      <c r="B37" s="431">
        <v>352</v>
      </c>
      <c r="C37" s="432">
        <v>352</v>
      </c>
      <c r="D37" s="433"/>
      <c r="E37" s="433"/>
      <c r="F37" s="433"/>
    </row>
    <row r="38" spans="1:6">
      <c r="A38" s="430" t="s">
        <v>1093</v>
      </c>
      <c r="B38" s="431">
        <v>483</v>
      </c>
      <c r="C38" s="432">
        <v>483</v>
      </c>
      <c r="D38" s="433"/>
      <c r="E38" s="433"/>
      <c r="F38" s="433"/>
    </row>
    <row r="39" spans="1:6">
      <c r="A39" s="428" t="s">
        <v>1094</v>
      </c>
      <c r="B39" s="427">
        <v>4907</v>
      </c>
      <c r="C39" s="429">
        <v>4907</v>
      </c>
      <c r="D39" s="423">
        <f t="shared" ref="C39:F39" si="3">SUM(D40:D45)</f>
        <v>0</v>
      </c>
      <c r="E39" s="423">
        <f t="shared" si="3"/>
        <v>0</v>
      </c>
      <c r="F39" s="423">
        <f t="shared" si="3"/>
        <v>0</v>
      </c>
    </row>
    <row r="40" spans="1:6">
      <c r="A40" s="430" t="s">
        <v>1095</v>
      </c>
      <c r="B40" s="431">
        <v>27</v>
      </c>
      <c r="C40" s="432">
        <v>27</v>
      </c>
      <c r="D40" s="433"/>
      <c r="E40" s="433"/>
      <c r="F40" s="433"/>
    </row>
    <row r="41" spans="1:6">
      <c r="A41" s="430" t="s">
        <v>1096</v>
      </c>
      <c r="B41" s="431">
        <v>4138</v>
      </c>
      <c r="C41" s="432">
        <v>4138</v>
      </c>
      <c r="D41" s="433"/>
      <c r="E41" s="433"/>
      <c r="F41" s="433"/>
    </row>
    <row r="42" spans="1:6">
      <c r="A42" s="430" t="s">
        <v>1097</v>
      </c>
      <c r="B42" s="431">
        <v>3</v>
      </c>
      <c r="C42" s="432">
        <v>3</v>
      </c>
      <c r="D42" s="433"/>
      <c r="E42" s="433"/>
      <c r="F42" s="433"/>
    </row>
    <row r="43" spans="1:6">
      <c r="A43" s="430" t="s">
        <v>1098</v>
      </c>
      <c r="B43" s="431">
        <f>C43</f>
        <v>28</v>
      </c>
      <c r="C43" s="432">
        <v>28</v>
      </c>
      <c r="D43" s="433"/>
      <c r="E43" s="433"/>
      <c r="F43" s="433"/>
    </row>
    <row r="44" spans="1:6">
      <c r="A44" s="430" t="s">
        <v>1099</v>
      </c>
      <c r="B44" s="431">
        <v>711</v>
      </c>
      <c r="C44" s="432">
        <v>711</v>
      </c>
      <c r="D44" s="433"/>
      <c r="E44" s="433"/>
      <c r="F44" s="433"/>
    </row>
    <row r="45" spans="1:6">
      <c r="A45" s="430" t="s">
        <v>1100</v>
      </c>
      <c r="B45" s="431"/>
      <c r="C45" s="432"/>
      <c r="D45" s="433"/>
      <c r="E45" s="433"/>
      <c r="F45" s="433"/>
    </row>
  </sheetData>
  <mergeCells count="3">
    <mergeCell ref="A2:F2"/>
    <mergeCell ref="B4:F4"/>
    <mergeCell ref="A4:A5"/>
  </mergeCells>
  <pageMargins left="0.75" right="0.75" top="1" bottom="1" header="0.5" footer="0.5"/>
  <pageSetup paperSize="9" scale="7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3"/>
  <sheetViews>
    <sheetView zoomScale="80" zoomScaleNormal="80" workbookViewId="0">
      <selection activeCell="J9" sqref="J9"/>
    </sheetView>
  </sheetViews>
  <sheetFormatPr defaultColWidth="11.25" defaultRowHeight="16.2"/>
  <cols>
    <col min="1" max="1" width="5.72222222222222" style="402" customWidth="1"/>
    <col min="2" max="2" width="27.6388888888889" style="402" customWidth="1"/>
    <col min="3" max="3" width="18.75" style="402" customWidth="1"/>
    <col min="4" max="18" width="17.4259259259259" style="402" customWidth="1"/>
    <col min="19" max="255" width="18.75" style="402" customWidth="1"/>
    <col min="256" max="16384" width="18.75" style="402"/>
  </cols>
  <sheetData>
    <row r="1" s="402" customFormat="1" ht="24" customHeight="1" spans="1:18">
      <c r="A1" s="345" t="s">
        <v>1101</v>
      </c>
      <c r="B1" s="403"/>
    </row>
    <row r="2" s="402" customFormat="1" ht="22.2" spans="1:18">
      <c r="A2" s="404" t="s">
        <v>1102</v>
      </c>
      <c r="B2" s="404"/>
      <c r="C2" s="405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</row>
    <row r="3" s="402" customFormat="1" spans="1:18">
      <c r="R3" s="406" t="s">
        <v>2</v>
      </c>
    </row>
    <row r="4" s="402" customFormat="1" ht="30" customHeight="1" spans="1:18">
      <c r="A4" s="407" t="s">
        <v>1103</v>
      </c>
      <c r="B4" s="407" t="s">
        <v>1103</v>
      </c>
      <c r="C4" s="407" t="s">
        <v>1104</v>
      </c>
      <c r="D4" s="407" t="s">
        <v>1105</v>
      </c>
      <c r="E4" s="407" t="s">
        <v>1106</v>
      </c>
      <c r="F4" s="407" t="s">
        <v>1107</v>
      </c>
      <c r="G4" s="407" t="s">
        <v>1108</v>
      </c>
      <c r="H4" s="407" t="s">
        <v>1109</v>
      </c>
      <c r="I4" s="407" t="s">
        <v>1110</v>
      </c>
      <c r="J4" s="407" t="s">
        <v>1111</v>
      </c>
      <c r="K4" s="407" t="s">
        <v>1112</v>
      </c>
      <c r="L4" s="407" t="s">
        <v>1113</v>
      </c>
      <c r="M4" s="407" t="s">
        <v>1114</v>
      </c>
      <c r="N4" s="407" t="s">
        <v>1115</v>
      </c>
      <c r="O4" s="407" t="s">
        <v>1116</v>
      </c>
      <c r="P4" s="407" t="s">
        <v>1117</v>
      </c>
      <c r="Q4" s="407" t="s">
        <v>1118</v>
      </c>
      <c r="R4" s="407" t="s">
        <v>1119</v>
      </c>
    </row>
    <row r="5" s="402" customFormat="1" ht="44" customHeight="1" spans="1:18">
      <c r="A5" s="407" t="s">
        <v>1120</v>
      </c>
      <c r="B5" s="407" t="s">
        <v>1121</v>
      </c>
      <c r="C5" s="408"/>
      <c r="D5" s="409" t="s">
        <v>1122</v>
      </c>
      <c r="E5" s="409" t="s">
        <v>1123</v>
      </c>
      <c r="F5" s="409" t="s">
        <v>1124</v>
      </c>
      <c r="G5" s="409" t="s">
        <v>1125</v>
      </c>
      <c r="H5" s="409" t="s">
        <v>1126</v>
      </c>
      <c r="I5" s="409" t="s">
        <v>1127</v>
      </c>
      <c r="J5" s="409" t="s">
        <v>1128</v>
      </c>
      <c r="K5" s="409" t="s">
        <v>1129</v>
      </c>
      <c r="L5" s="409" t="s">
        <v>1130</v>
      </c>
      <c r="M5" s="409" t="s">
        <v>1131</v>
      </c>
      <c r="N5" s="409" t="s">
        <v>1132</v>
      </c>
      <c r="O5" s="409" t="s">
        <v>83</v>
      </c>
      <c r="P5" s="409" t="s">
        <v>1133</v>
      </c>
      <c r="Q5" s="409" t="s">
        <v>1134</v>
      </c>
      <c r="R5" s="409" t="s">
        <v>70</v>
      </c>
    </row>
    <row r="6" s="402" customFormat="1" ht="27" customHeight="1" spans="1:18">
      <c r="A6" s="410" t="s">
        <v>1135</v>
      </c>
      <c r="B6" s="410" t="s">
        <v>48</v>
      </c>
      <c r="C6" s="411">
        <v>29354</v>
      </c>
      <c r="D6" s="411">
        <v>17231</v>
      </c>
      <c r="E6" s="411">
        <v>7766</v>
      </c>
      <c r="F6" s="411">
        <v>546</v>
      </c>
      <c r="G6" s="411">
        <v>0</v>
      </c>
      <c r="H6" s="411">
        <v>3743</v>
      </c>
      <c r="I6" s="411">
        <v>0</v>
      </c>
      <c r="J6" s="411">
        <v>30</v>
      </c>
      <c r="K6" s="411">
        <v>0</v>
      </c>
      <c r="L6" s="411">
        <v>38</v>
      </c>
      <c r="M6" s="411">
        <v>0</v>
      </c>
      <c r="N6" s="411">
        <v>0</v>
      </c>
      <c r="O6" s="411">
        <v>0</v>
      </c>
      <c r="P6" s="411">
        <v>0</v>
      </c>
      <c r="Q6" s="411">
        <v>0</v>
      </c>
      <c r="R6" s="411">
        <v>0</v>
      </c>
    </row>
    <row r="7" s="402" customFormat="1" ht="27" customHeight="1" spans="1:18">
      <c r="A7" s="410" t="s">
        <v>1136</v>
      </c>
      <c r="B7" s="410" t="s">
        <v>49</v>
      </c>
      <c r="C7" s="411">
        <v>0</v>
      </c>
      <c r="D7" s="411">
        <v>0</v>
      </c>
      <c r="E7" s="411">
        <v>0</v>
      </c>
      <c r="F7" s="411">
        <v>0</v>
      </c>
      <c r="G7" s="411">
        <v>0</v>
      </c>
      <c r="H7" s="411">
        <v>0</v>
      </c>
      <c r="I7" s="411">
        <v>0</v>
      </c>
      <c r="J7" s="411">
        <v>0</v>
      </c>
      <c r="K7" s="411">
        <v>0</v>
      </c>
      <c r="L7" s="411">
        <v>0</v>
      </c>
      <c r="M7" s="411">
        <v>0</v>
      </c>
      <c r="N7" s="411">
        <v>0</v>
      </c>
      <c r="O7" s="411">
        <v>0</v>
      </c>
      <c r="P7" s="411">
        <v>0</v>
      </c>
      <c r="Q7" s="411">
        <v>0</v>
      </c>
      <c r="R7" s="411">
        <v>0</v>
      </c>
    </row>
    <row r="8" s="402" customFormat="1" ht="27" customHeight="1" spans="1:18">
      <c r="A8" s="410" t="s">
        <v>1137</v>
      </c>
      <c r="B8" s="410" t="s">
        <v>50</v>
      </c>
      <c r="C8" s="411">
        <v>163</v>
      </c>
      <c r="D8" s="411">
        <v>0</v>
      </c>
      <c r="E8" s="411">
        <v>124</v>
      </c>
      <c r="F8" s="411">
        <v>0</v>
      </c>
      <c r="G8" s="411">
        <v>0</v>
      </c>
      <c r="H8" s="411">
        <v>0</v>
      </c>
      <c r="I8" s="411">
        <v>0</v>
      </c>
      <c r="J8" s="411">
        <v>0</v>
      </c>
      <c r="K8" s="411">
        <v>0</v>
      </c>
      <c r="L8" s="411">
        <v>39</v>
      </c>
      <c r="M8" s="411">
        <v>0</v>
      </c>
      <c r="N8" s="411">
        <v>0</v>
      </c>
      <c r="O8" s="411">
        <v>0</v>
      </c>
      <c r="P8" s="411">
        <v>0</v>
      </c>
      <c r="Q8" s="411">
        <v>0</v>
      </c>
      <c r="R8" s="411">
        <v>0</v>
      </c>
    </row>
    <row r="9" s="402" customFormat="1" ht="27" customHeight="1" spans="1:18">
      <c r="A9" s="410" t="s">
        <v>1138</v>
      </c>
      <c r="B9" s="410" t="s">
        <v>51</v>
      </c>
      <c r="C9" s="411">
        <v>4978</v>
      </c>
      <c r="D9" s="411">
        <v>3561</v>
      </c>
      <c r="E9" s="411">
        <v>774</v>
      </c>
      <c r="F9" s="411">
        <v>542</v>
      </c>
      <c r="G9" s="411">
        <v>68</v>
      </c>
      <c r="H9" s="411">
        <v>33</v>
      </c>
      <c r="I9" s="411">
        <v>0</v>
      </c>
      <c r="J9" s="411">
        <v>0</v>
      </c>
      <c r="K9" s="411">
        <v>0</v>
      </c>
      <c r="L9" s="411">
        <v>0</v>
      </c>
      <c r="M9" s="411">
        <v>0</v>
      </c>
      <c r="N9" s="411">
        <v>0</v>
      </c>
      <c r="O9" s="411">
        <v>0</v>
      </c>
      <c r="P9" s="411">
        <v>0</v>
      </c>
      <c r="Q9" s="411">
        <v>0</v>
      </c>
      <c r="R9" s="411">
        <v>0</v>
      </c>
    </row>
    <row r="10" s="402" customFormat="1" ht="27" customHeight="1" spans="1:18">
      <c r="A10" s="410" t="s">
        <v>1139</v>
      </c>
      <c r="B10" s="410" t="s">
        <v>52</v>
      </c>
      <c r="C10" s="411">
        <v>38223</v>
      </c>
      <c r="D10" s="411">
        <v>1199</v>
      </c>
      <c r="E10" s="411">
        <v>3596</v>
      </c>
      <c r="F10" s="411">
        <v>5852</v>
      </c>
      <c r="G10" s="411">
        <v>0</v>
      </c>
      <c r="H10" s="411">
        <v>27363</v>
      </c>
      <c r="I10" s="411">
        <v>0</v>
      </c>
      <c r="J10" s="411">
        <v>0</v>
      </c>
      <c r="K10" s="411">
        <v>0</v>
      </c>
      <c r="L10" s="411">
        <v>213</v>
      </c>
      <c r="M10" s="411">
        <v>0</v>
      </c>
      <c r="N10" s="411">
        <v>0</v>
      </c>
      <c r="O10" s="411">
        <v>0</v>
      </c>
      <c r="P10" s="411">
        <v>0</v>
      </c>
      <c r="Q10" s="411">
        <v>0</v>
      </c>
      <c r="R10" s="411">
        <v>0</v>
      </c>
    </row>
    <row r="11" s="402" customFormat="1" ht="27" customHeight="1" spans="1:18">
      <c r="A11" s="410" t="s">
        <v>1140</v>
      </c>
      <c r="B11" s="410" t="s">
        <v>53</v>
      </c>
      <c r="C11" s="411">
        <v>836</v>
      </c>
      <c r="D11" s="411">
        <v>0</v>
      </c>
      <c r="E11" s="411">
        <v>71</v>
      </c>
      <c r="F11" s="411">
        <v>0</v>
      </c>
      <c r="G11" s="411">
        <v>0</v>
      </c>
      <c r="H11" s="411">
        <v>765</v>
      </c>
      <c r="I11" s="411">
        <v>0</v>
      </c>
      <c r="J11" s="411">
        <v>0</v>
      </c>
      <c r="K11" s="411">
        <v>0</v>
      </c>
      <c r="L11" s="411">
        <v>0</v>
      </c>
      <c r="M11" s="411">
        <v>0</v>
      </c>
      <c r="N11" s="411">
        <v>0</v>
      </c>
      <c r="O11" s="411">
        <v>0</v>
      </c>
      <c r="P11" s="411">
        <v>0</v>
      </c>
      <c r="Q11" s="411">
        <v>0</v>
      </c>
      <c r="R11" s="411">
        <v>0</v>
      </c>
    </row>
    <row r="12" s="402" customFormat="1" ht="27" customHeight="1" spans="1:18">
      <c r="A12" s="410" t="s">
        <v>1141</v>
      </c>
      <c r="B12" s="410" t="s">
        <v>54</v>
      </c>
      <c r="C12" s="411">
        <v>3442</v>
      </c>
      <c r="D12" s="411">
        <v>63</v>
      </c>
      <c r="E12" s="411">
        <v>702</v>
      </c>
      <c r="F12" s="411">
        <v>0</v>
      </c>
      <c r="G12" s="411">
        <v>2399</v>
      </c>
      <c r="H12" s="411">
        <v>278</v>
      </c>
      <c r="I12" s="411">
        <v>0</v>
      </c>
      <c r="J12" s="411">
        <v>0</v>
      </c>
      <c r="K12" s="411">
        <v>0</v>
      </c>
      <c r="L12" s="411">
        <v>0</v>
      </c>
      <c r="M12" s="411">
        <v>0</v>
      </c>
      <c r="N12" s="411">
        <v>0</v>
      </c>
      <c r="O12" s="411">
        <v>0</v>
      </c>
      <c r="P12" s="411">
        <v>0</v>
      </c>
      <c r="Q12" s="411">
        <v>0</v>
      </c>
      <c r="R12" s="411">
        <v>0</v>
      </c>
    </row>
    <row r="13" s="402" customFormat="1" ht="27" customHeight="1" spans="1:18">
      <c r="A13" s="410" t="s">
        <v>1142</v>
      </c>
      <c r="B13" s="410" t="s">
        <v>55</v>
      </c>
      <c r="C13" s="411">
        <v>59916</v>
      </c>
      <c r="D13" s="411">
        <v>2667</v>
      </c>
      <c r="E13" s="411">
        <v>2526</v>
      </c>
      <c r="F13" s="411">
        <v>150</v>
      </c>
      <c r="G13" s="411">
        <v>0</v>
      </c>
      <c r="H13" s="411">
        <v>5845</v>
      </c>
      <c r="I13" s="411">
        <v>0</v>
      </c>
      <c r="J13" s="411">
        <v>32</v>
      </c>
      <c r="K13" s="411">
        <v>0</v>
      </c>
      <c r="L13" s="411">
        <v>34389</v>
      </c>
      <c r="M13" s="411">
        <v>14307</v>
      </c>
      <c r="N13" s="411">
        <v>0</v>
      </c>
      <c r="O13" s="411">
        <v>0</v>
      </c>
      <c r="P13" s="411">
        <v>0</v>
      </c>
      <c r="Q13" s="411">
        <v>0</v>
      </c>
      <c r="R13" s="411">
        <v>0</v>
      </c>
    </row>
    <row r="14" s="402" customFormat="1" ht="27" customHeight="1" spans="1:18">
      <c r="A14" s="410" t="s">
        <v>1143</v>
      </c>
      <c r="B14" s="410" t="s">
        <v>56</v>
      </c>
      <c r="C14" s="411">
        <v>29779</v>
      </c>
      <c r="D14" s="411">
        <v>1525</v>
      </c>
      <c r="E14" s="411">
        <v>9865</v>
      </c>
      <c r="F14" s="411">
        <v>0</v>
      </c>
      <c r="G14" s="411">
        <v>0</v>
      </c>
      <c r="H14" s="411">
        <v>12463</v>
      </c>
      <c r="I14" s="411">
        <v>60</v>
      </c>
      <c r="J14" s="411">
        <v>7</v>
      </c>
      <c r="K14" s="411">
        <v>0</v>
      </c>
      <c r="L14" s="411">
        <v>5609</v>
      </c>
      <c r="M14" s="411">
        <v>250</v>
      </c>
      <c r="N14" s="411">
        <v>0</v>
      </c>
      <c r="O14" s="411">
        <v>0</v>
      </c>
      <c r="P14" s="411">
        <v>0</v>
      </c>
      <c r="Q14" s="411">
        <v>0</v>
      </c>
      <c r="R14" s="411">
        <v>0</v>
      </c>
    </row>
    <row r="15" s="402" customFormat="1" ht="27" customHeight="1" spans="1:18">
      <c r="A15" s="410" t="s">
        <v>1144</v>
      </c>
      <c r="B15" s="410" t="s">
        <v>57</v>
      </c>
      <c r="C15" s="411">
        <v>1232</v>
      </c>
      <c r="D15" s="411">
        <v>186</v>
      </c>
      <c r="E15" s="411">
        <v>806</v>
      </c>
      <c r="F15" s="411">
        <v>0</v>
      </c>
      <c r="G15" s="411">
        <v>240</v>
      </c>
      <c r="H15" s="411">
        <v>0</v>
      </c>
      <c r="I15" s="411">
        <v>0</v>
      </c>
      <c r="J15" s="411">
        <v>0</v>
      </c>
      <c r="K15" s="411">
        <v>0</v>
      </c>
      <c r="L15" s="411">
        <v>0</v>
      </c>
      <c r="M15" s="411">
        <v>0</v>
      </c>
      <c r="N15" s="411">
        <v>0</v>
      </c>
      <c r="O15" s="411">
        <v>0</v>
      </c>
      <c r="P15" s="411">
        <v>0</v>
      </c>
      <c r="Q15" s="411">
        <v>0</v>
      </c>
      <c r="R15" s="411">
        <v>0</v>
      </c>
    </row>
    <row r="16" s="402" customFormat="1" ht="27" customHeight="1" spans="1:18">
      <c r="A16" s="410" t="s">
        <v>1145</v>
      </c>
      <c r="B16" s="410" t="s">
        <v>58</v>
      </c>
      <c r="C16" s="411">
        <v>14558</v>
      </c>
      <c r="D16" s="411">
        <v>3602</v>
      </c>
      <c r="E16" s="411">
        <v>1735</v>
      </c>
      <c r="F16" s="411">
        <v>1239</v>
      </c>
      <c r="G16" s="411">
        <v>927</v>
      </c>
      <c r="H16" s="411">
        <v>6577</v>
      </c>
      <c r="I16" s="411">
        <v>0</v>
      </c>
      <c r="J16" s="411">
        <v>477</v>
      </c>
      <c r="K16" s="411">
        <v>0</v>
      </c>
      <c r="L16" s="411">
        <v>1</v>
      </c>
      <c r="M16" s="411">
        <v>0</v>
      </c>
      <c r="N16" s="411">
        <v>0</v>
      </c>
      <c r="O16" s="411">
        <v>0</v>
      </c>
      <c r="P16" s="411">
        <v>0</v>
      </c>
      <c r="Q16" s="411">
        <v>0</v>
      </c>
      <c r="R16" s="411">
        <v>0</v>
      </c>
    </row>
    <row r="17" s="402" customFormat="1" ht="27" customHeight="1" spans="1:18">
      <c r="A17" s="410" t="s">
        <v>1146</v>
      </c>
      <c r="B17" s="410" t="s">
        <v>59</v>
      </c>
      <c r="C17" s="411">
        <v>1254</v>
      </c>
      <c r="D17" s="411">
        <v>155</v>
      </c>
      <c r="E17" s="411">
        <v>807</v>
      </c>
      <c r="F17" s="411">
        <v>193</v>
      </c>
      <c r="G17" s="411">
        <v>18</v>
      </c>
      <c r="H17" s="411">
        <v>62</v>
      </c>
      <c r="I17" s="411">
        <v>0</v>
      </c>
      <c r="J17" s="411">
        <v>0</v>
      </c>
      <c r="K17" s="411">
        <v>0</v>
      </c>
      <c r="L17" s="411">
        <v>11</v>
      </c>
      <c r="M17" s="411">
        <v>0</v>
      </c>
      <c r="N17" s="411">
        <v>0</v>
      </c>
      <c r="O17" s="411">
        <v>0</v>
      </c>
      <c r="P17" s="411">
        <v>0</v>
      </c>
      <c r="Q17" s="411">
        <v>0</v>
      </c>
      <c r="R17" s="411">
        <v>8</v>
      </c>
    </row>
    <row r="18" s="402" customFormat="1" ht="27" customHeight="1" spans="1:18">
      <c r="A18" s="410" t="s">
        <v>1147</v>
      </c>
      <c r="B18" s="410" t="s">
        <v>60</v>
      </c>
      <c r="C18" s="411">
        <v>11587</v>
      </c>
      <c r="D18" s="411">
        <v>103</v>
      </c>
      <c r="E18" s="411">
        <v>18</v>
      </c>
      <c r="F18" s="411">
        <v>115</v>
      </c>
      <c r="G18" s="411">
        <v>11351</v>
      </c>
      <c r="H18" s="411">
        <v>0</v>
      </c>
      <c r="I18" s="411">
        <v>0</v>
      </c>
      <c r="J18" s="411">
        <v>0</v>
      </c>
      <c r="K18" s="411">
        <v>0</v>
      </c>
      <c r="L18" s="411">
        <v>0</v>
      </c>
      <c r="M18" s="411">
        <v>0</v>
      </c>
      <c r="N18" s="411">
        <v>0</v>
      </c>
      <c r="O18" s="411">
        <v>0</v>
      </c>
      <c r="P18" s="411">
        <v>0</v>
      </c>
      <c r="Q18" s="411">
        <v>0</v>
      </c>
      <c r="R18" s="411">
        <v>0</v>
      </c>
    </row>
    <row r="19" s="402" customFormat="1" ht="27" customHeight="1" spans="1:18">
      <c r="A19" s="410" t="s">
        <v>1148</v>
      </c>
      <c r="B19" s="410" t="s">
        <v>819</v>
      </c>
      <c r="C19" s="411">
        <v>554</v>
      </c>
      <c r="D19" s="411">
        <v>0</v>
      </c>
      <c r="E19" s="411">
        <v>0</v>
      </c>
      <c r="F19" s="411">
        <v>0</v>
      </c>
      <c r="G19" s="411">
        <v>0</v>
      </c>
      <c r="H19" s="411">
        <v>0</v>
      </c>
      <c r="I19" s="411">
        <v>0</v>
      </c>
      <c r="J19" s="411">
        <v>54</v>
      </c>
      <c r="K19" s="411">
        <v>500</v>
      </c>
      <c r="L19" s="411">
        <v>0</v>
      </c>
      <c r="M19" s="411">
        <v>0</v>
      </c>
      <c r="N19" s="411">
        <v>0</v>
      </c>
      <c r="O19" s="411">
        <v>0</v>
      </c>
      <c r="P19" s="411">
        <v>0</v>
      </c>
      <c r="Q19" s="411">
        <v>0</v>
      </c>
      <c r="R19" s="411">
        <v>0</v>
      </c>
    </row>
    <row r="20" s="402" customFormat="1" ht="27" customHeight="1" spans="1:18">
      <c r="A20" s="410" t="s">
        <v>1149</v>
      </c>
      <c r="B20" s="410" t="s">
        <v>62</v>
      </c>
      <c r="C20" s="411">
        <v>189</v>
      </c>
      <c r="D20" s="411">
        <v>0</v>
      </c>
      <c r="E20" s="411">
        <v>189</v>
      </c>
      <c r="F20" s="411">
        <v>0</v>
      </c>
      <c r="G20" s="411">
        <v>0</v>
      </c>
      <c r="H20" s="411">
        <v>0</v>
      </c>
      <c r="I20" s="411">
        <v>0</v>
      </c>
      <c r="J20" s="411">
        <v>0</v>
      </c>
      <c r="K20" s="411">
        <v>0</v>
      </c>
      <c r="L20" s="411">
        <v>0</v>
      </c>
      <c r="M20" s="411">
        <v>0</v>
      </c>
      <c r="N20" s="411">
        <v>0</v>
      </c>
      <c r="O20" s="411">
        <v>0</v>
      </c>
      <c r="P20" s="411">
        <v>0</v>
      </c>
      <c r="Q20" s="411">
        <v>0</v>
      </c>
      <c r="R20" s="411">
        <v>0</v>
      </c>
    </row>
    <row r="21" s="402" customFormat="1" ht="27" customHeight="1" spans="1:18">
      <c r="A21" s="410" t="s">
        <v>1150</v>
      </c>
      <c r="B21" s="410" t="s">
        <v>63</v>
      </c>
      <c r="C21" s="411">
        <v>0</v>
      </c>
      <c r="D21" s="411">
        <v>0</v>
      </c>
      <c r="E21" s="411">
        <v>0</v>
      </c>
      <c r="F21" s="411">
        <v>0</v>
      </c>
      <c r="G21" s="411">
        <v>0</v>
      </c>
      <c r="H21" s="411">
        <v>0</v>
      </c>
      <c r="I21" s="411">
        <v>0</v>
      </c>
      <c r="J21" s="411">
        <v>0</v>
      </c>
      <c r="K21" s="411">
        <v>0</v>
      </c>
      <c r="L21" s="411">
        <v>0</v>
      </c>
      <c r="M21" s="411">
        <v>0</v>
      </c>
      <c r="N21" s="411">
        <v>0</v>
      </c>
      <c r="O21" s="411">
        <v>0</v>
      </c>
      <c r="P21" s="411">
        <v>0</v>
      </c>
      <c r="Q21" s="411">
        <v>0</v>
      </c>
      <c r="R21" s="411">
        <v>0</v>
      </c>
    </row>
    <row r="22" s="402" customFormat="1" ht="27" customHeight="1" spans="1:18">
      <c r="A22" s="410" t="s">
        <v>1151</v>
      </c>
      <c r="B22" s="410" t="s">
        <v>64</v>
      </c>
      <c r="C22" s="411">
        <v>0</v>
      </c>
      <c r="D22" s="411">
        <v>0</v>
      </c>
      <c r="E22" s="411">
        <v>0</v>
      </c>
      <c r="F22" s="411">
        <v>0</v>
      </c>
      <c r="G22" s="411">
        <v>0</v>
      </c>
      <c r="H22" s="411">
        <v>0</v>
      </c>
      <c r="I22" s="411">
        <v>0</v>
      </c>
      <c r="J22" s="411">
        <v>0</v>
      </c>
      <c r="K22" s="411">
        <v>0</v>
      </c>
      <c r="L22" s="411">
        <v>0</v>
      </c>
      <c r="M22" s="411">
        <v>0</v>
      </c>
      <c r="N22" s="411">
        <v>0</v>
      </c>
      <c r="O22" s="411">
        <v>0</v>
      </c>
      <c r="P22" s="411">
        <v>0</v>
      </c>
      <c r="Q22" s="411">
        <v>0</v>
      </c>
      <c r="R22" s="411">
        <v>0</v>
      </c>
    </row>
    <row r="23" s="402" customFormat="1" ht="27" customHeight="1" spans="1:18">
      <c r="A23" s="410" t="s">
        <v>1152</v>
      </c>
      <c r="B23" s="410" t="s">
        <v>65</v>
      </c>
      <c r="C23" s="411">
        <v>1018</v>
      </c>
      <c r="D23" s="411">
        <v>188</v>
      </c>
      <c r="E23" s="411">
        <v>35</v>
      </c>
      <c r="F23" s="411">
        <v>592</v>
      </c>
      <c r="G23" s="411">
        <v>0</v>
      </c>
      <c r="H23" s="411">
        <v>203</v>
      </c>
      <c r="I23" s="411">
        <v>0</v>
      </c>
      <c r="J23" s="411">
        <v>0</v>
      </c>
      <c r="K23" s="411">
        <v>0</v>
      </c>
      <c r="L23" s="411">
        <v>0</v>
      </c>
      <c r="M23" s="411">
        <v>0</v>
      </c>
      <c r="N23" s="411">
        <v>0</v>
      </c>
      <c r="O23" s="411">
        <v>0</v>
      </c>
      <c r="P23" s="411">
        <v>0</v>
      </c>
      <c r="Q23" s="411">
        <v>0</v>
      </c>
      <c r="R23" s="411">
        <v>0</v>
      </c>
    </row>
    <row r="24" s="402" customFormat="1" ht="27" customHeight="1" spans="1:18">
      <c r="A24" s="410" t="s">
        <v>1153</v>
      </c>
      <c r="B24" s="410" t="s">
        <v>66</v>
      </c>
      <c r="C24" s="411">
        <v>30530</v>
      </c>
      <c r="D24" s="411">
        <v>930</v>
      </c>
      <c r="E24" s="411">
        <v>7</v>
      </c>
      <c r="F24" s="411">
        <v>13384</v>
      </c>
      <c r="G24" s="411">
        <v>12976</v>
      </c>
      <c r="H24" s="411">
        <v>3143</v>
      </c>
      <c r="I24" s="411">
        <v>0</v>
      </c>
      <c r="J24" s="411">
        <v>0</v>
      </c>
      <c r="K24" s="411">
        <v>0</v>
      </c>
      <c r="L24" s="411">
        <v>90</v>
      </c>
      <c r="M24" s="411">
        <v>0</v>
      </c>
      <c r="N24" s="411">
        <v>0</v>
      </c>
      <c r="O24" s="411">
        <v>0</v>
      </c>
      <c r="P24" s="411">
        <v>0</v>
      </c>
      <c r="Q24" s="411">
        <v>0</v>
      </c>
      <c r="R24" s="411">
        <v>0</v>
      </c>
    </row>
    <row r="25" s="402" customFormat="1" ht="27" customHeight="1" spans="1:18">
      <c r="A25" s="410" t="s">
        <v>1154</v>
      </c>
      <c r="B25" s="410" t="s">
        <v>67</v>
      </c>
      <c r="C25" s="411">
        <v>0</v>
      </c>
      <c r="D25" s="411">
        <v>0</v>
      </c>
      <c r="E25" s="411">
        <v>0</v>
      </c>
      <c r="F25" s="411">
        <v>0</v>
      </c>
      <c r="G25" s="411">
        <v>0</v>
      </c>
      <c r="H25" s="411">
        <v>0</v>
      </c>
      <c r="I25" s="411">
        <v>0</v>
      </c>
      <c r="J25" s="411">
        <v>0</v>
      </c>
      <c r="K25" s="411">
        <v>0</v>
      </c>
      <c r="L25" s="411">
        <v>0</v>
      </c>
      <c r="M25" s="411">
        <v>0</v>
      </c>
      <c r="N25" s="411">
        <v>0</v>
      </c>
      <c r="O25" s="411">
        <v>0</v>
      </c>
      <c r="P25" s="411">
        <v>0</v>
      </c>
      <c r="Q25" s="411">
        <v>0</v>
      </c>
      <c r="R25" s="411">
        <v>0</v>
      </c>
    </row>
    <row r="26" s="402" customFormat="1" ht="27" customHeight="1" spans="1:18">
      <c r="A26" s="410" t="s">
        <v>1155</v>
      </c>
      <c r="B26" s="410" t="s">
        <v>68</v>
      </c>
      <c r="C26" s="411">
        <v>3631</v>
      </c>
      <c r="D26" s="411">
        <v>809</v>
      </c>
      <c r="E26" s="411">
        <v>1109</v>
      </c>
      <c r="F26" s="411">
        <v>398</v>
      </c>
      <c r="G26" s="411">
        <v>897</v>
      </c>
      <c r="H26" s="411">
        <v>331</v>
      </c>
      <c r="I26" s="411">
        <v>0</v>
      </c>
      <c r="J26" s="411">
        <v>0</v>
      </c>
      <c r="K26" s="411">
        <v>0</v>
      </c>
      <c r="L26" s="411">
        <v>87</v>
      </c>
      <c r="M26" s="411">
        <v>0</v>
      </c>
      <c r="N26" s="411">
        <v>0</v>
      </c>
      <c r="O26" s="411">
        <v>0</v>
      </c>
      <c r="P26" s="411">
        <v>0</v>
      </c>
      <c r="Q26" s="411">
        <v>0</v>
      </c>
      <c r="R26" s="411">
        <v>0</v>
      </c>
    </row>
    <row r="27" s="402" customFormat="1" ht="27" customHeight="1" spans="1:18">
      <c r="A27" s="410" t="s">
        <v>1156</v>
      </c>
      <c r="B27" s="410" t="s">
        <v>69</v>
      </c>
      <c r="C27" s="411">
        <v>2487</v>
      </c>
      <c r="D27" s="411">
        <v>0</v>
      </c>
      <c r="E27" s="411">
        <v>0</v>
      </c>
      <c r="F27" s="411">
        <v>0</v>
      </c>
      <c r="G27" s="411">
        <v>0</v>
      </c>
      <c r="H27" s="411">
        <v>0</v>
      </c>
      <c r="I27" s="411">
        <v>0</v>
      </c>
      <c r="J27" s="411">
        <v>0</v>
      </c>
      <c r="K27" s="411">
        <v>0</v>
      </c>
      <c r="L27" s="411">
        <v>0</v>
      </c>
      <c r="M27" s="411">
        <v>0</v>
      </c>
      <c r="N27" s="411">
        <v>0</v>
      </c>
      <c r="O27" s="411">
        <v>0</v>
      </c>
      <c r="P27" s="411">
        <v>0</v>
      </c>
      <c r="Q27" s="411">
        <v>2487</v>
      </c>
      <c r="R27" s="411">
        <v>0</v>
      </c>
    </row>
    <row r="28" s="402" customFormat="1" ht="27" customHeight="1" spans="1:18">
      <c r="A28" s="410" t="s">
        <v>1157</v>
      </c>
      <c r="B28" s="410" t="s">
        <v>70</v>
      </c>
      <c r="C28" s="411"/>
      <c r="D28" s="411">
        <v>0</v>
      </c>
      <c r="E28" s="411">
        <v>0</v>
      </c>
      <c r="F28" s="411">
        <v>0</v>
      </c>
      <c r="G28" s="411">
        <v>0</v>
      </c>
      <c r="H28" s="411">
        <v>0</v>
      </c>
      <c r="I28" s="411">
        <v>0</v>
      </c>
      <c r="J28" s="411">
        <v>0</v>
      </c>
      <c r="K28" s="411">
        <v>0</v>
      </c>
      <c r="L28" s="411">
        <v>0</v>
      </c>
      <c r="M28" s="411">
        <v>0</v>
      </c>
      <c r="N28" s="411">
        <v>0</v>
      </c>
      <c r="O28" s="411">
        <v>0</v>
      </c>
      <c r="P28" s="411">
        <v>0</v>
      </c>
      <c r="Q28" s="411">
        <v>0</v>
      </c>
      <c r="R28" s="411">
        <v>0</v>
      </c>
    </row>
    <row r="29" s="402" customFormat="1" ht="27" customHeight="1" spans="1:18">
      <c r="A29" s="410" t="s">
        <v>1158</v>
      </c>
      <c r="B29" s="410" t="s">
        <v>1133</v>
      </c>
      <c r="C29" s="411">
        <v>11940</v>
      </c>
      <c r="D29" s="411">
        <v>0</v>
      </c>
      <c r="E29" s="411">
        <v>0</v>
      </c>
      <c r="F29" s="411">
        <v>0</v>
      </c>
      <c r="G29" s="411">
        <v>0</v>
      </c>
      <c r="H29" s="411">
        <v>0</v>
      </c>
      <c r="I29" s="411">
        <v>0</v>
      </c>
      <c r="J29" s="411">
        <v>0</v>
      </c>
      <c r="K29" s="411">
        <v>0</v>
      </c>
      <c r="L29" s="411">
        <v>0</v>
      </c>
      <c r="M29" s="411">
        <v>0</v>
      </c>
      <c r="N29" s="411">
        <v>0</v>
      </c>
      <c r="O29" s="411">
        <v>0</v>
      </c>
      <c r="P29" s="411">
        <v>11940</v>
      </c>
      <c r="Q29" s="411">
        <v>0</v>
      </c>
      <c r="R29" s="411">
        <v>0</v>
      </c>
    </row>
    <row r="30" s="402" customFormat="1" ht="27" customHeight="1" spans="1:18">
      <c r="A30" s="410" t="s">
        <v>1159</v>
      </c>
      <c r="B30" s="410" t="s">
        <v>83</v>
      </c>
      <c r="C30" s="411">
        <v>1500</v>
      </c>
      <c r="D30" s="411">
        <v>0</v>
      </c>
      <c r="E30" s="411">
        <v>0</v>
      </c>
      <c r="F30" s="411">
        <v>0</v>
      </c>
      <c r="G30" s="411">
        <v>0</v>
      </c>
      <c r="H30" s="411">
        <v>0</v>
      </c>
      <c r="I30" s="411">
        <v>0</v>
      </c>
      <c r="J30" s="411">
        <v>0</v>
      </c>
      <c r="K30" s="411">
        <v>0</v>
      </c>
      <c r="L30" s="411">
        <v>0</v>
      </c>
      <c r="M30" s="411">
        <v>0</v>
      </c>
      <c r="N30" s="411">
        <v>0</v>
      </c>
      <c r="O30" s="411">
        <v>1500</v>
      </c>
      <c r="P30" s="411">
        <v>0</v>
      </c>
      <c r="Q30" s="411">
        <v>0</v>
      </c>
      <c r="R30" s="411">
        <v>0</v>
      </c>
    </row>
    <row r="31" s="402" customFormat="1" ht="27" customHeight="1" spans="1:18">
      <c r="A31" s="410" t="s">
        <v>1160</v>
      </c>
      <c r="B31" s="410" t="s">
        <v>71</v>
      </c>
      <c r="C31" s="411">
        <v>1529</v>
      </c>
      <c r="D31" s="411">
        <v>0</v>
      </c>
      <c r="E31" s="411">
        <v>0</v>
      </c>
      <c r="F31" s="411">
        <v>0</v>
      </c>
      <c r="G31" s="411">
        <v>0</v>
      </c>
      <c r="H31" s="411">
        <v>0</v>
      </c>
      <c r="I31" s="411">
        <v>0</v>
      </c>
      <c r="J31" s="411">
        <v>0</v>
      </c>
      <c r="K31" s="411">
        <v>0</v>
      </c>
      <c r="L31" s="411">
        <v>0</v>
      </c>
      <c r="M31" s="411">
        <v>0</v>
      </c>
      <c r="N31" s="411">
        <v>1529</v>
      </c>
      <c r="O31" s="411">
        <v>0</v>
      </c>
      <c r="P31" s="411">
        <v>0</v>
      </c>
      <c r="Q31" s="411">
        <v>0</v>
      </c>
      <c r="R31" s="411">
        <v>0</v>
      </c>
    </row>
    <row r="32" s="402" customFormat="1" ht="27" customHeight="1" spans="1:18">
      <c r="A32" s="410" t="s">
        <v>1161</v>
      </c>
      <c r="B32" s="410" t="s">
        <v>72</v>
      </c>
      <c r="C32" s="411">
        <v>0</v>
      </c>
      <c r="D32" s="411">
        <v>0</v>
      </c>
      <c r="E32" s="411">
        <v>0</v>
      </c>
      <c r="F32" s="411">
        <v>0</v>
      </c>
      <c r="G32" s="411">
        <v>0</v>
      </c>
      <c r="H32" s="411">
        <v>0</v>
      </c>
      <c r="I32" s="411">
        <v>0</v>
      </c>
      <c r="J32" s="411">
        <v>0</v>
      </c>
      <c r="K32" s="411">
        <v>0</v>
      </c>
      <c r="L32" s="411">
        <v>0</v>
      </c>
      <c r="M32" s="411">
        <v>0</v>
      </c>
      <c r="N32" s="411">
        <v>0</v>
      </c>
      <c r="O32" s="411">
        <v>0</v>
      </c>
      <c r="P32" s="411">
        <v>0</v>
      </c>
      <c r="Q32" s="411">
        <v>0</v>
      </c>
      <c r="R32" s="411">
        <v>0</v>
      </c>
    </row>
    <row r="33" s="402" customFormat="1" ht="27" customHeight="1" spans="1:18">
      <c r="A33" s="410"/>
      <c r="B33" s="410" t="s">
        <v>1162</v>
      </c>
      <c r="C33" s="411">
        <f>SUM(C6:C32)</f>
        <v>248700</v>
      </c>
      <c r="D33" s="411">
        <f t="shared" ref="D33:R33" si="0">SUM(D6:D32)</f>
        <v>32219</v>
      </c>
      <c r="E33" s="411">
        <f t="shared" si="0"/>
        <v>30130</v>
      </c>
      <c r="F33" s="411">
        <f t="shared" si="0"/>
        <v>23011</v>
      </c>
      <c r="G33" s="411">
        <f t="shared" si="0"/>
        <v>28876</v>
      </c>
      <c r="H33" s="411">
        <f t="shared" si="0"/>
        <v>60806</v>
      </c>
      <c r="I33" s="411">
        <f t="shared" si="0"/>
        <v>60</v>
      </c>
      <c r="J33" s="411">
        <f t="shared" si="0"/>
        <v>600</v>
      </c>
      <c r="K33" s="411">
        <f t="shared" si="0"/>
        <v>500</v>
      </c>
      <c r="L33" s="411">
        <f t="shared" si="0"/>
        <v>40477</v>
      </c>
      <c r="M33" s="411">
        <f t="shared" si="0"/>
        <v>14557</v>
      </c>
      <c r="N33" s="411">
        <f t="shared" si="0"/>
        <v>1529</v>
      </c>
      <c r="O33" s="411">
        <f t="shared" si="0"/>
        <v>1500</v>
      </c>
      <c r="P33" s="411">
        <f t="shared" si="0"/>
        <v>11940</v>
      </c>
      <c r="Q33" s="411">
        <f t="shared" si="0"/>
        <v>2487</v>
      </c>
      <c r="R33" s="411">
        <f t="shared" si="0"/>
        <v>8</v>
      </c>
    </row>
  </sheetData>
  <mergeCells count="3">
    <mergeCell ref="A2:R2"/>
    <mergeCell ref="A4:B4"/>
    <mergeCell ref="C4:C5"/>
  </mergeCells>
  <pageMargins left="0.75" right="0.75" top="1" bottom="1" header="0.5" footer="0.5"/>
  <pageSetup paperSize="9" scale="4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4"/>
  <sheetViews>
    <sheetView workbookViewId="0">
      <selection activeCell="I5" sqref="I5"/>
    </sheetView>
  </sheetViews>
  <sheetFormatPr defaultColWidth="9" defaultRowHeight="14.4" outlineLevelCol="4"/>
  <cols>
    <col min="2" max="2" width="54.75" customWidth="1"/>
    <col min="3" max="3" width="18.5" customWidth="1"/>
    <col min="4" max="4" width="16.3796296296296" style="275" customWidth="1"/>
  </cols>
  <sheetData>
    <row r="1" ht="28" customHeight="1" spans="1:4">
      <c r="A1" s="345" t="s">
        <v>1163</v>
      </c>
      <c r="B1" s="346"/>
      <c r="C1" s="347"/>
      <c r="D1" s="347"/>
    </row>
    <row r="2" ht="22.2" spans="1:4">
      <c r="A2" s="348" t="s">
        <v>1164</v>
      </c>
      <c r="B2" s="348"/>
      <c r="C2" s="348"/>
      <c r="D2" s="348"/>
    </row>
    <row r="3" spans="1:4">
      <c r="A3" s="349"/>
      <c r="B3" s="349"/>
      <c r="C3" s="350"/>
      <c r="D3" s="350" t="s">
        <v>2</v>
      </c>
    </row>
    <row r="4" ht="19" customHeight="1" spans="1:4">
      <c r="A4" s="351" t="s">
        <v>1165</v>
      </c>
      <c r="B4" s="352"/>
      <c r="C4" s="353" t="s">
        <v>1166</v>
      </c>
      <c r="D4" s="354" t="s">
        <v>1167</v>
      </c>
    </row>
    <row r="5" ht="19" customHeight="1" spans="1:4">
      <c r="A5" s="355" t="s">
        <v>1168</v>
      </c>
      <c r="B5" s="356"/>
      <c r="C5" s="357">
        <v>177</v>
      </c>
      <c r="D5" s="358">
        <f>SUM(D6:D12)</f>
        <v>192</v>
      </c>
    </row>
    <row r="6" ht="19" customHeight="1" spans="1:4">
      <c r="A6" s="359">
        <v>1</v>
      </c>
      <c r="B6" s="360" t="s">
        <v>1169</v>
      </c>
      <c r="C6" s="361">
        <v>2</v>
      </c>
      <c r="D6" s="362"/>
    </row>
    <row r="7" ht="19" customHeight="1" spans="1:4">
      <c r="A7" s="359">
        <v>2</v>
      </c>
      <c r="B7" s="360" t="s">
        <v>1170</v>
      </c>
      <c r="C7" s="361">
        <v>25</v>
      </c>
      <c r="D7" s="362">
        <v>17</v>
      </c>
    </row>
    <row r="8" ht="19" customHeight="1" spans="1:4">
      <c r="A8" s="359">
        <v>3</v>
      </c>
      <c r="B8" s="360" t="s">
        <v>1171</v>
      </c>
      <c r="C8" s="361">
        <v>2</v>
      </c>
      <c r="D8" s="362">
        <v>2</v>
      </c>
    </row>
    <row r="9" ht="19" customHeight="1" spans="1:4">
      <c r="A9" s="359">
        <v>4</v>
      </c>
      <c r="B9" s="360" t="s">
        <v>1172</v>
      </c>
      <c r="C9" s="361">
        <v>71</v>
      </c>
      <c r="D9" s="362">
        <v>104</v>
      </c>
    </row>
    <row r="10" ht="19" customHeight="1" spans="1:4">
      <c r="A10" s="359">
        <v>5</v>
      </c>
      <c r="B10" s="360" t="s">
        <v>1173</v>
      </c>
      <c r="C10" s="361">
        <v>5</v>
      </c>
      <c r="D10" s="362">
        <v>7</v>
      </c>
    </row>
    <row r="11" ht="19" customHeight="1" spans="1:4">
      <c r="A11" s="359">
        <v>6</v>
      </c>
      <c r="B11" s="360" t="s">
        <v>1174</v>
      </c>
      <c r="C11" s="361">
        <v>42</v>
      </c>
      <c r="D11" s="362">
        <v>22</v>
      </c>
    </row>
    <row r="12" ht="19" customHeight="1" spans="1:4">
      <c r="A12" s="359">
        <v>7</v>
      </c>
      <c r="B12" s="360" t="s">
        <v>1175</v>
      </c>
      <c r="C12" s="361">
        <v>30</v>
      </c>
      <c r="D12" s="362">
        <v>40</v>
      </c>
    </row>
    <row r="13" ht="19" customHeight="1" spans="1:4">
      <c r="A13" s="363" t="s">
        <v>1176</v>
      </c>
      <c r="B13" s="364"/>
      <c r="C13" s="365">
        <v>456</v>
      </c>
      <c r="D13" s="366">
        <f>SUM(D14:D23)</f>
        <v>539</v>
      </c>
    </row>
    <row r="14" ht="19" customHeight="1" spans="1:4">
      <c r="A14" s="367">
        <v>1</v>
      </c>
      <c r="B14" s="368" t="s">
        <v>1174</v>
      </c>
      <c r="C14" s="369">
        <v>426</v>
      </c>
      <c r="D14" s="370">
        <v>500</v>
      </c>
    </row>
    <row r="15" ht="19" customHeight="1" spans="1:4">
      <c r="A15" s="367">
        <v>2</v>
      </c>
      <c r="B15" s="368" t="s">
        <v>1177</v>
      </c>
      <c r="C15" s="369"/>
      <c r="D15" s="370"/>
    </row>
    <row r="16" ht="19" customHeight="1" spans="1:4">
      <c r="A16" s="371">
        <v>3</v>
      </c>
      <c r="B16" s="368" t="s">
        <v>1178</v>
      </c>
      <c r="C16" s="369"/>
      <c r="D16" s="370"/>
    </row>
    <row r="17" ht="19" customHeight="1" spans="1:4">
      <c r="A17" s="367">
        <v>4</v>
      </c>
      <c r="B17" s="368" t="s">
        <v>1179</v>
      </c>
      <c r="C17" s="369"/>
      <c r="D17" s="370"/>
    </row>
    <row r="18" ht="19" customHeight="1" spans="1:4">
      <c r="A18" s="367">
        <v>5</v>
      </c>
      <c r="B18" s="368" t="s">
        <v>1180</v>
      </c>
      <c r="C18" s="369"/>
      <c r="D18" s="370"/>
    </row>
    <row r="19" ht="19" customHeight="1" spans="1:4">
      <c r="A19" s="367">
        <v>6</v>
      </c>
      <c r="B19" s="368" t="s">
        <v>1181</v>
      </c>
      <c r="C19" s="369"/>
      <c r="D19" s="370"/>
    </row>
    <row r="20" ht="19" customHeight="1" spans="1:4">
      <c r="A20" s="367">
        <v>7</v>
      </c>
      <c r="B20" s="368" t="s">
        <v>1182</v>
      </c>
      <c r="C20" s="369">
        <v>30</v>
      </c>
      <c r="D20" s="370">
        <v>39</v>
      </c>
    </row>
    <row r="21" ht="19" customHeight="1" spans="1:4">
      <c r="A21" s="367">
        <v>8</v>
      </c>
      <c r="B21" s="368" t="s">
        <v>1183</v>
      </c>
      <c r="C21" s="369"/>
      <c r="D21" s="370"/>
    </row>
    <row r="22" ht="19" customHeight="1" spans="1:4">
      <c r="A22" s="367">
        <v>9</v>
      </c>
      <c r="B22" s="368" t="s">
        <v>1184</v>
      </c>
      <c r="C22" s="369"/>
      <c r="D22" s="370"/>
    </row>
    <row r="23" ht="19" customHeight="1" spans="1:4">
      <c r="A23" s="367">
        <v>10</v>
      </c>
      <c r="B23" s="368" t="s">
        <v>1185</v>
      </c>
      <c r="C23" s="369"/>
      <c r="D23" s="370"/>
    </row>
    <row r="24" ht="19" customHeight="1" spans="1:4">
      <c r="A24" s="363" t="s">
        <v>1186</v>
      </c>
      <c r="B24" s="364"/>
      <c r="C24" s="365">
        <v>2628</v>
      </c>
      <c r="D24" s="366">
        <f>SUM(D25:D37)</f>
        <v>4292</v>
      </c>
    </row>
    <row r="25" ht="19" customHeight="1" spans="1:4">
      <c r="A25" s="367">
        <v>1</v>
      </c>
      <c r="B25" s="368" t="s">
        <v>1187</v>
      </c>
      <c r="C25" s="369">
        <v>2236</v>
      </c>
      <c r="D25" s="370">
        <v>2281</v>
      </c>
    </row>
    <row r="26" ht="19" customHeight="1" spans="1:4">
      <c r="A26" s="367">
        <v>2</v>
      </c>
      <c r="B26" s="368" t="s">
        <v>1188</v>
      </c>
      <c r="C26" s="369">
        <v>340</v>
      </c>
      <c r="D26" s="370">
        <v>72</v>
      </c>
    </row>
    <row r="27" ht="19" customHeight="1" spans="1:4">
      <c r="A27" s="367">
        <v>3</v>
      </c>
      <c r="B27" s="368" t="s">
        <v>1189</v>
      </c>
      <c r="C27" s="369"/>
      <c r="D27" s="370">
        <f>3.46+573.84+875.18+162.22+261.85</f>
        <v>1877</v>
      </c>
    </row>
    <row r="28" ht="19" customHeight="1" spans="1:4">
      <c r="A28" s="367">
        <v>4</v>
      </c>
      <c r="B28" s="368" t="s">
        <v>1190</v>
      </c>
      <c r="C28" s="369"/>
      <c r="D28" s="370"/>
    </row>
    <row r="29" ht="19" customHeight="1" spans="1:4">
      <c r="A29" s="367">
        <v>5</v>
      </c>
      <c r="B29" s="368" t="s">
        <v>1191</v>
      </c>
      <c r="C29" s="369"/>
      <c r="D29" s="370">
        <v>20</v>
      </c>
    </row>
    <row r="30" ht="19" customHeight="1" spans="1:4">
      <c r="A30" s="367">
        <v>6</v>
      </c>
      <c r="B30" s="368" t="s">
        <v>1192</v>
      </c>
      <c r="C30" s="369"/>
      <c r="D30" s="370">
        <v>25</v>
      </c>
    </row>
    <row r="31" ht="19" customHeight="1" spans="1:4">
      <c r="A31" s="367">
        <v>7</v>
      </c>
      <c r="B31" s="368" t="s">
        <v>1193</v>
      </c>
      <c r="C31" s="369">
        <v>9</v>
      </c>
      <c r="D31" s="370"/>
    </row>
    <row r="32" ht="19" customHeight="1" spans="1:4">
      <c r="A32" s="367">
        <v>8</v>
      </c>
      <c r="B32" s="368" t="s">
        <v>1194</v>
      </c>
      <c r="C32" s="369"/>
      <c r="D32" s="370"/>
    </row>
    <row r="33" ht="19" customHeight="1" spans="1:4">
      <c r="A33" s="367">
        <v>9</v>
      </c>
      <c r="B33" s="368" t="s">
        <v>1195</v>
      </c>
      <c r="C33" s="369"/>
      <c r="D33" s="370"/>
    </row>
    <row r="34" ht="19" customHeight="1" spans="1:4">
      <c r="A34" s="367">
        <v>10</v>
      </c>
      <c r="B34" s="368" t="s">
        <v>1196</v>
      </c>
      <c r="C34" s="369">
        <v>19</v>
      </c>
      <c r="D34" s="370">
        <v>17</v>
      </c>
    </row>
    <row r="35" ht="19" customHeight="1" spans="1:4">
      <c r="A35" s="367">
        <v>11</v>
      </c>
      <c r="B35" s="368" t="s">
        <v>1197</v>
      </c>
      <c r="C35" s="369"/>
      <c r="D35" s="370"/>
    </row>
    <row r="36" ht="19" customHeight="1" spans="1:4">
      <c r="A36" s="367">
        <v>12</v>
      </c>
      <c r="B36" s="368" t="s">
        <v>1198</v>
      </c>
      <c r="C36" s="369"/>
      <c r="D36" s="370"/>
    </row>
    <row r="37" ht="19" customHeight="1" spans="1:4">
      <c r="A37" s="367">
        <v>13</v>
      </c>
      <c r="B37" s="368" t="s">
        <v>1199</v>
      </c>
      <c r="C37" s="369">
        <v>24</v>
      </c>
      <c r="D37" s="370"/>
    </row>
    <row r="38" ht="19" customHeight="1" spans="1:4">
      <c r="A38" s="363" t="s">
        <v>1200</v>
      </c>
      <c r="B38" s="364"/>
      <c r="C38" s="365"/>
      <c r="D38" s="366"/>
    </row>
    <row r="39" ht="19" customHeight="1" spans="1:4">
      <c r="A39" s="367">
        <v>1</v>
      </c>
      <c r="B39" s="368" t="s">
        <v>1201</v>
      </c>
      <c r="C39" s="369"/>
      <c r="D39" s="370"/>
    </row>
    <row r="40" ht="19" customHeight="1" spans="1:4">
      <c r="A40" s="367">
        <v>2</v>
      </c>
      <c r="B40" s="368" t="s">
        <v>1202</v>
      </c>
      <c r="C40" s="369"/>
      <c r="D40" s="370"/>
    </row>
    <row r="41" ht="19" customHeight="1" spans="1:4">
      <c r="A41" s="367">
        <v>3</v>
      </c>
      <c r="B41" s="368" t="s">
        <v>1203</v>
      </c>
      <c r="C41" s="369"/>
      <c r="D41" s="370"/>
    </row>
    <row r="42" ht="19" customHeight="1" spans="1:4">
      <c r="A42" s="367">
        <v>4</v>
      </c>
      <c r="B42" s="368" t="s">
        <v>1204</v>
      </c>
      <c r="C42" s="369"/>
      <c r="D42" s="370"/>
    </row>
    <row r="43" ht="19" customHeight="1" spans="1:4">
      <c r="A43" s="367">
        <v>5</v>
      </c>
      <c r="B43" s="368" t="s">
        <v>1205</v>
      </c>
      <c r="C43" s="369"/>
      <c r="D43" s="370"/>
    </row>
    <row r="44" ht="19" customHeight="1" spans="1:4">
      <c r="A44" s="363" t="s">
        <v>1206</v>
      </c>
      <c r="B44" s="364"/>
      <c r="C44" s="365">
        <v>333</v>
      </c>
      <c r="D44" s="366">
        <f>SUM(D45:D53)</f>
        <v>108</v>
      </c>
    </row>
    <row r="45" ht="19" customHeight="1" spans="1:4">
      <c r="A45" s="367">
        <v>1</v>
      </c>
      <c r="B45" s="368" t="s">
        <v>1207</v>
      </c>
      <c r="C45" s="369">
        <v>16</v>
      </c>
      <c r="D45" s="370">
        <v>34</v>
      </c>
    </row>
    <row r="46" ht="19" customHeight="1" spans="1:4">
      <c r="A46" s="367">
        <v>2</v>
      </c>
      <c r="B46" s="368" t="s">
        <v>1208</v>
      </c>
      <c r="C46" s="369"/>
      <c r="D46" s="370"/>
    </row>
    <row r="47" ht="19" customHeight="1" spans="1:4">
      <c r="A47" s="367">
        <v>3</v>
      </c>
      <c r="B47" s="368" t="s">
        <v>1209</v>
      </c>
      <c r="C47" s="369"/>
      <c r="D47" s="370"/>
    </row>
    <row r="48" ht="19" customHeight="1" spans="1:4">
      <c r="A48" s="367">
        <v>4</v>
      </c>
      <c r="B48" s="368" t="s">
        <v>1210</v>
      </c>
      <c r="C48" s="369"/>
      <c r="D48" s="370"/>
    </row>
    <row r="49" ht="19" customHeight="1" spans="1:4">
      <c r="A49" s="367">
        <v>5</v>
      </c>
      <c r="B49" s="368" t="s">
        <v>1211</v>
      </c>
      <c r="C49" s="369"/>
      <c r="D49" s="370"/>
    </row>
    <row r="50" ht="19" customHeight="1" spans="1:4">
      <c r="A50" s="367">
        <v>6</v>
      </c>
      <c r="B50" s="368" t="s">
        <v>1212</v>
      </c>
      <c r="C50" s="369">
        <v>67</v>
      </c>
      <c r="D50" s="370">
        <v>74</v>
      </c>
    </row>
    <row r="51" ht="19" customHeight="1" spans="1:4">
      <c r="A51" s="367">
        <v>7</v>
      </c>
      <c r="B51" s="368" t="s">
        <v>1213</v>
      </c>
      <c r="C51" s="369"/>
      <c r="D51" s="370"/>
    </row>
    <row r="52" ht="19" customHeight="1" spans="1:4">
      <c r="A52" s="367">
        <v>8</v>
      </c>
      <c r="B52" s="368" t="s">
        <v>1214</v>
      </c>
      <c r="C52" s="369">
        <v>250</v>
      </c>
      <c r="D52" s="370"/>
    </row>
    <row r="53" ht="19" customHeight="1" spans="1:4">
      <c r="A53" s="372">
        <v>9</v>
      </c>
      <c r="B53" s="368" t="s">
        <v>1215</v>
      </c>
      <c r="C53" s="369"/>
      <c r="D53" s="370"/>
    </row>
    <row r="54" ht="19" customHeight="1" spans="1:4">
      <c r="A54" s="364" t="s">
        <v>1216</v>
      </c>
      <c r="B54" s="364"/>
      <c r="C54" s="373">
        <v>22270</v>
      </c>
      <c r="D54" s="374">
        <f>SUM(D55:D68)</f>
        <v>22188</v>
      </c>
    </row>
    <row r="55" ht="19" customHeight="1" spans="1:4">
      <c r="A55" s="372">
        <v>1</v>
      </c>
      <c r="B55" s="368" t="s">
        <v>1217</v>
      </c>
      <c r="C55" s="369">
        <v>7728</v>
      </c>
      <c r="D55" s="375">
        <v>6443</v>
      </c>
    </row>
    <row r="56" ht="19" customHeight="1" spans="1:4">
      <c r="A56" s="372">
        <v>2</v>
      </c>
      <c r="B56" s="368" t="s">
        <v>1218</v>
      </c>
      <c r="C56" s="369"/>
      <c r="D56" s="375"/>
    </row>
    <row r="57" ht="19" customHeight="1" spans="1:4">
      <c r="A57" s="367">
        <v>3</v>
      </c>
      <c r="B57" s="368" t="s">
        <v>1219</v>
      </c>
      <c r="C57" s="369">
        <v>4617</v>
      </c>
      <c r="D57" s="370">
        <v>4618</v>
      </c>
    </row>
    <row r="58" ht="19" customHeight="1" spans="1:4">
      <c r="A58" s="367">
        <v>4</v>
      </c>
      <c r="B58" s="368" t="s">
        <v>1220</v>
      </c>
      <c r="C58" s="369">
        <v>536</v>
      </c>
      <c r="D58" s="370">
        <v>415</v>
      </c>
    </row>
    <row r="59" ht="19" customHeight="1" spans="1:4">
      <c r="A59" s="376">
        <v>5</v>
      </c>
      <c r="B59" s="368" t="s">
        <v>1221</v>
      </c>
      <c r="C59" s="369">
        <v>1080</v>
      </c>
      <c r="D59" s="370">
        <v>1166</v>
      </c>
    </row>
    <row r="60" ht="19" customHeight="1" spans="1:4">
      <c r="A60" s="367">
        <v>6</v>
      </c>
      <c r="B60" s="368" t="s">
        <v>1222</v>
      </c>
      <c r="C60" s="369">
        <v>1831</v>
      </c>
      <c r="D60" s="370">
        <v>1938</v>
      </c>
    </row>
    <row r="61" ht="19" customHeight="1" spans="1:4">
      <c r="A61" s="367">
        <v>7</v>
      </c>
      <c r="B61" s="368" t="s">
        <v>1223</v>
      </c>
      <c r="C61" s="369">
        <v>691</v>
      </c>
      <c r="D61" s="370">
        <v>730</v>
      </c>
    </row>
    <row r="62" ht="19" customHeight="1" spans="1:4">
      <c r="A62" s="367">
        <v>8</v>
      </c>
      <c r="B62" s="368" t="s">
        <v>1224</v>
      </c>
      <c r="C62" s="369">
        <v>56</v>
      </c>
      <c r="D62" s="370">
        <v>146</v>
      </c>
    </row>
    <row r="63" ht="19" customHeight="1" spans="1:4">
      <c r="A63" s="367">
        <v>9</v>
      </c>
      <c r="B63" s="368" t="s">
        <v>604</v>
      </c>
      <c r="C63" s="369">
        <v>86</v>
      </c>
      <c r="D63" s="370"/>
    </row>
    <row r="64" ht="19" customHeight="1" spans="1:4">
      <c r="A64" s="367">
        <v>10</v>
      </c>
      <c r="B64" s="368" t="s">
        <v>1225</v>
      </c>
      <c r="C64" s="369"/>
      <c r="D64" s="370"/>
    </row>
    <row r="65" ht="19" customHeight="1" spans="1:4">
      <c r="A65" s="367">
        <v>11</v>
      </c>
      <c r="B65" s="368" t="s">
        <v>1226</v>
      </c>
      <c r="C65" s="369">
        <v>1324</v>
      </c>
      <c r="D65" s="370">
        <v>1959</v>
      </c>
    </row>
    <row r="66" ht="19" customHeight="1" spans="1:4">
      <c r="A66" s="367">
        <v>12</v>
      </c>
      <c r="B66" s="377" t="s">
        <v>1227</v>
      </c>
      <c r="C66" s="369">
        <v>2515</v>
      </c>
      <c r="D66" s="370">
        <v>2885</v>
      </c>
    </row>
    <row r="67" ht="19" customHeight="1" spans="1:4">
      <c r="A67" s="367">
        <v>13</v>
      </c>
      <c r="B67" s="377" t="s">
        <v>1228</v>
      </c>
      <c r="C67" s="378">
        <v>1806</v>
      </c>
      <c r="D67" s="379">
        <v>1888</v>
      </c>
    </row>
    <row r="68" ht="19" customHeight="1" spans="1:4">
      <c r="A68" s="367">
        <v>14</v>
      </c>
      <c r="B68" s="377" t="s">
        <v>1229</v>
      </c>
      <c r="C68" s="378"/>
      <c r="D68" s="379"/>
    </row>
    <row r="69" ht="19" customHeight="1" spans="1:4">
      <c r="A69" s="363" t="s">
        <v>1230</v>
      </c>
      <c r="B69" s="364"/>
      <c r="C69" s="365">
        <v>783</v>
      </c>
      <c r="D69" s="366">
        <f>SUM(D70:D81)</f>
        <v>8905</v>
      </c>
    </row>
    <row r="70" ht="19" customHeight="1" spans="1:4">
      <c r="A70" s="367">
        <v>1</v>
      </c>
      <c r="B70" s="368" t="s">
        <v>1231</v>
      </c>
      <c r="C70" s="369"/>
      <c r="D70" s="370"/>
    </row>
    <row r="71" ht="19" customHeight="1" spans="1:4">
      <c r="A71" s="367">
        <v>2</v>
      </c>
      <c r="B71" s="368" t="s">
        <v>1232</v>
      </c>
      <c r="C71" s="369"/>
      <c r="D71" s="370"/>
    </row>
    <row r="72" ht="19" customHeight="1" spans="1:4">
      <c r="A72" s="367">
        <v>3</v>
      </c>
      <c r="B72" s="368" t="s">
        <v>1233</v>
      </c>
      <c r="C72" s="369"/>
      <c r="D72" s="370">
        <v>4195</v>
      </c>
    </row>
    <row r="73" ht="19" customHeight="1" spans="1:4">
      <c r="A73" s="367">
        <v>4</v>
      </c>
      <c r="B73" s="368" t="s">
        <v>1234</v>
      </c>
      <c r="C73" s="369">
        <v>192</v>
      </c>
      <c r="D73" s="370">
        <f>179</f>
        <v>179</v>
      </c>
    </row>
    <row r="74" ht="19" customHeight="1" spans="1:4">
      <c r="A74" s="367">
        <v>5</v>
      </c>
      <c r="B74" s="368" t="s">
        <v>1235</v>
      </c>
      <c r="C74" s="369">
        <v>460</v>
      </c>
      <c r="D74" s="370">
        <v>510</v>
      </c>
    </row>
    <row r="75" ht="19" customHeight="1" spans="1:4">
      <c r="A75" s="367">
        <v>6</v>
      </c>
      <c r="B75" s="368" t="s">
        <v>1236</v>
      </c>
      <c r="C75" s="369">
        <v>98</v>
      </c>
      <c r="D75" s="370">
        <v>126</v>
      </c>
    </row>
    <row r="76" ht="19" customHeight="1" spans="1:4">
      <c r="A76" s="367">
        <v>7</v>
      </c>
      <c r="B76" s="368" t="s">
        <v>1237</v>
      </c>
      <c r="C76" s="369">
        <v>33</v>
      </c>
      <c r="D76" s="370">
        <v>29</v>
      </c>
    </row>
    <row r="77" ht="19" customHeight="1" spans="1:4">
      <c r="A77" s="367">
        <v>8</v>
      </c>
      <c r="B77" s="368" t="s">
        <v>1238</v>
      </c>
      <c r="C77" s="369"/>
      <c r="D77" s="370">
        <v>185</v>
      </c>
    </row>
    <row r="78" ht="19" customHeight="1" spans="1:4">
      <c r="A78" s="367">
        <v>9</v>
      </c>
      <c r="B78" s="368" t="s">
        <v>1239</v>
      </c>
      <c r="C78" s="369"/>
      <c r="D78" s="370">
        <v>881</v>
      </c>
    </row>
    <row r="79" ht="19" customHeight="1" spans="1:4">
      <c r="A79" s="367">
        <v>10</v>
      </c>
      <c r="B79" s="368" t="s">
        <v>1240</v>
      </c>
      <c r="C79" s="378"/>
      <c r="D79" s="379"/>
    </row>
    <row r="80" ht="19" customHeight="1" spans="1:4">
      <c r="A80" s="367">
        <v>11</v>
      </c>
      <c r="B80" s="368" t="s">
        <v>1241</v>
      </c>
      <c r="C80" s="378"/>
      <c r="D80" s="379"/>
    </row>
    <row r="81" ht="19" customHeight="1" spans="1:4">
      <c r="A81" s="367">
        <v>12</v>
      </c>
      <c r="B81" s="368" t="s">
        <v>1242</v>
      </c>
      <c r="C81" s="378"/>
      <c r="D81" s="379">
        <v>2800</v>
      </c>
    </row>
    <row r="82" ht="19" customHeight="1" spans="1:4">
      <c r="A82" s="363" t="s">
        <v>1243</v>
      </c>
      <c r="B82" s="364"/>
      <c r="C82" s="365">
        <v>63</v>
      </c>
      <c r="D82" s="366">
        <f>SUM(D83:D95)</f>
        <v>390</v>
      </c>
    </row>
    <row r="83" ht="19" customHeight="1" spans="1:4">
      <c r="A83" s="367">
        <v>1</v>
      </c>
      <c r="B83" s="368" t="s">
        <v>1244</v>
      </c>
      <c r="C83" s="369"/>
      <c r="D83" s="370"/>
    </row>
    <row r="84" ht="19" customHeight="1" spans="1:4">
      <c r="A84" s="367">
        <v>2</v>
      </c>
      <c r="B84" s="368" t="s">
        <v>1245</v>
      </c>
      <c r="C84" s="369">
        <v>59</v>
      </c>
      <c r="D84" s="370">
        <v>58</v>
      </c>
    </row>
    <row r="85" ht="19" customHeight="1" spans="1:4">
      <c r="A85" s="367">
        <v>3</v>
      </c>
      <c r="B85" s="368" t="s">
        <v>1246</v>
      </c>
      <c r="C85" s="369">
        <v>4</v>
      </c>
      <c r="D85" s="370"/>
    </row>
    <row r="86" ht="19" customHeight="1" spans="1:4">
      <c r="A86" s="367">
        <v>4</v>
      </c>
      <c r="B86" s="368" t="s">
        <v>1247</v>
      </c>
      <c r="C86" s="369"/>
      <c r="D86" s="370"/>
    </row>
    <row r="87" ht="19" customHeight="1" spans="1:4">
      <c r="A87" s="367">
        <v>4</v>
      </c>
      <c r="B87" s="368" t="s">
        <v>1248</v>
      </c>
      <c r="C87" s="369"/>
      <c r="D87" s="370"/>
    </row>
    <row r="88" ht="19" customHeight="1" spans="1:4">
      <c r="A88" s="367">
        <v>5</v>
      </c>
      <c r="B88" s="368" t="s">
        <v>1249</v>
      </c>
      <c r="C88" s="369"/>
      <c r="D88" s="370"/>
    </row>
    <row r="89" ht="19" customHeight="1" spans="1:4">
      <c r="A89" s="367">
        <v>6</v>
      </c>
      <c r="B89" s="368" t="s">
        <v>1250</v>
      </c>
      <c r="C89" s="369"/>
      <c r="D89" s="370"/>
    </row>
    <row r="90" ht="19" customHeight="1" spans="1:4">
      <c r="A90" s="367">
        <v>7</v>
      </c>
      <c r="B90" s="368" t="s">
        <v>1251</v>
      </c>
      <c r="C90" s="369"/>
      <c r="D90" s="370"/>
    </row>
    <row r="91" ht="19" customHeight="1" spans="1:4">
      <c r="A91" s="367">
        <v>8</v>
      </c>
      <c r="B91" s="368" t="s">
        <v>1252</v>
      </c>
      <c r="C91" s="369"/>
      <c r="D91" s="370"/>
    </row>
    <row r="92" ht="19" customHeight="1" spans="1:4">
      <c r="A92" s="367">
        <v>9</v>
      </c>
      <c r="B92" s="368" t="s">
        <v>1253</v>
      </c>
      <c r="C92" s="369"/>
      <c r="D92" s="370"/>
    </row>
    <row r="93" ht="19" customHeight="1" spans="1:4">
      <c r="A93" s="367">
        <v>10</v>
      </c>
      <c r="B93" s="368" t="s">
        <v>1254</v>
      </c>
      <c r="C93" s="369"/>
      <c r="D93" s="370"/>
    </row>
    <row r="94" ht="19" customHeight="1" spans="1:4">
      <c r="A94" s="367">
        <v>11</v>
      </c>
      <c r="B94" s="368" t="s">
        <v>1255</v>
      </c>
      <c r="C94" s="369"/>
      <c r="D94" s="370"/>
    </row>
    <row r="95" ht="19" customHeight="1" spans="1:4">
      <c r="A95" s="367">
        <v>12</v>
      </c>
      <c r="B95" s="368" t="s">
        <v>1256</v>
      </c>
      <c r="C95" s="369"/>
      <c r="D95" s="370">
        <v>332</v>
      </c>
    </row>
    <row r="96" ht="19" customHeight="1" spans="1:4">
      <c r="A96" s="363" t="s">
        <v>1257</v>
      </c>
      <c r="B96" s="364"/>
      <c r="C96" s="365"/>
      <c r="D96" s="366"/>
    </row>
    <row r="97" ht="19" customHeight="1" spans="1:4">
      <c r="A97" s="367">
        <v>1</v>
      </c>
      <c r="B97" s="368" t="s">
        <v>1258</v>
      </c>
      <c r="C97" s="369"/>
      <c r="D97" s="370"/>
    </row>
    <row r="98" ht="19" customHeight="1" spans="1:4">
      <c r="A98" s="367">
        <v>2</v>
      </c>
      <c r="B98" s="368" t="s">
        <v>1259</v>
      </c>
      <c r="C98" s="369"/>
      <c r="D98" s="370"/>
    </row>
    <row r="99" ht="19" customHeight="1" spans="1:4">
      <c r="A99" s="367">
        <v>3</v>
      </c>
      <c r="B99" s="368" t="s">
        <v>1260</v>
      </c>
      <c r="C99" s="369"/>
      <c r="D99" s="370"/>
    </row>
    <row r="100" ht="19" customHeight="1" spans="1:4">
      <c r="A100" s="372">
        <v>4</v>
      </c>
      <c r="B100" s="368" t="s">
        <v>1261</v>
      </c>
      <c r="C100" s="369"/>
      <c r="D100" s="370"/>
    </row>
    <row r="101" ht="19" customHeight="1" spans="1:4">
      <c r="A101" s="380" t="s">
        <v>1262</v>
      </c>
      <c r="B101" s="381"/>
      <c r="C101" s="365">
        <v>58</v>
      </c>
      <c r="D101" s="382">
        <f>SUM(D102:D122)</f>
        <v>135</v>
      </c>
    </row>
    <row r="102" ht="19" customHeight="1" spans="1:4">
      <c r="A102" s="367">
        <v>1</v>
      </c>
      <c r="B102" s="368" t="s">
        <v>1263</v>
      </c>
      <c r="C102" s="369"/>
    </row>
    <row r="103" ht="19" customHeight="1" spans="1:4">
      <c r="A103" s="367">
        <v>2</v>
      </c>
      <c r="B103" s="368" t="s">
        <v>1264</v>
      </c>
      <c r="C103" s="369"/>
    </row>
    <row r="104" ht="19" customHeight="1" spans="1:4">
      <c r="A104" s="376">
        <v>3</v>
      </c>
      <c r="B104" s="368" t="s">
        <v>1265</v>
      </c>
      <c r="C104" s="369">
        <v>55</v>
      </c>
    </row>
    <row r="105" ht="19" customHeight="1" spans="1:4">
      <c r="A105" s="383">
        <v>4</v>
      </c>
      <c r="B105" s="368" t="s">
        <v>773</v>
      </c>
      <c r="C105" s="369">
        <v>3</v>
      </c>
    </row>
    <row r="106" ht="19" customHeight="1" spans="1:4">
      <c r="A106" s="376">
        <v>5</v>
      </c>
      <c r="B106" s="368" t="s">
        <v>1266</v>
      </c>
      <c r="C106" s="369"/>
    </row>
    <row r="107" ht="19" customHeight="1" spans="1:4">
      <c r="A107" s="384">
        <v>6</v>
      </c>
      <c r="B107" s="368" t="s">
        <v>1267</v>
      </c>
      <c r="C107" s="369"/>
    </row>
    <row r="108" ht="19" customHeight="1" spans="1:4">
      <c r="A108" s="367">
        <v>7</v>
      </c>
      <c r="B108" s="368" t="s">
        <v>1268</v>
      </c>
      <c r="C108" s="369"/>
    </row>
    <row r="109" ht="19" customHeight="1" spans="1:4">
      <c r="A109" s="367">
        <v>8</v>
      </c>
      <c r="B109" s="368" t="s">
        <v>1269</v>
      </c>
      <c r="C109" s="369"/>
    </row>
    <row r="110" ht="19" customHeight="1" spans="1:4">
      <c r="A110" s="376">
        <v>9</v>
      </c>
      <c r="B110" s="368" t="s">
        <v>1270</v>
      </c>
      <c r="C110" s="369"/>
    </row>
    <row r="111" ht="19" customHeight="1" spans="1:4">
      <c r="A111" s="383">
        <v>10</v>
      </c>
      <c r="B111" s="368" t="s">
        <v>1271</v>
      </c>
      <c r="C111" s="369"/>
    </row>
    <row r="112" spans="1:4">
      <c r="A112" s="376">
        <v>11</v>
      </c>
      <c r="B112" s="368" t="s">
        <v>1272</v>
      </c>
      <c r="C112" s="369"/>
      <c r="D112" s="275">
        <v>127</v>
      </c>
    </row>
    <row r="113" spans="1:4">
      <c r="A113" s="367">
        <v>12</v>
      </c>
      <c r="B113" s="368" t="s">
        <v>1273</v>
      </c>
      <c r="C113" s="369"/>
    </row>
    <row r="114" spans="1:4">
      <c r="A114" s="367">
        <v>13</v>
      </c>
      <c r="B114" s="368" t="s">
        <v>1273</v>
      </c>
      <c r="C114" s="369"/>
    </row>
    <row r="115" spans="1:4">
      <c r="A115" s="367">
        <v>14</v>
      </c>
      <c r="B115" s="368" t="s">
        <v>1274</v>
      </c>
      <c r="C115" s="369"/>
    </row>
    <row r="116" spans="1:4">
      <c r="A116" s="367">
        <v>15</v>
      </c>
      <c r="B116" s="368" t="s">
        <v>1275</v>
      </c>
      <c r="C116" s="369"/>
    </row>
    <row r="117" spans="1:4">
      <c r="A117" s="367">
        <v>16</v>
      </c>
      <c r="B117" s="368" t="s">
        <v>1276</v>
      </c>
      <c r="C117" s="369"/>
    </row>
    <row r="118" spans="1:4">
      <c r="A118" s="367">
        <v>17</v>
      </c>
      <c r="B118" s="368" t="s">
        <v>1277</v>
      </c>
      <c r="C118" s="369"/>
    </row>
    <row r="119" spans="1:4">
      <c r="A119" s="367">
        <v>18</v>
      </c>
      <c r="B119" s="368" t="s">
        <v>1278</v>
      </c>
      <c r="C119" s="369"/>
    </row>
    <row r="120" spans="1:4">
      <c r="A120" s="367">
        <v>19</v>
      </c>
      <c r="B120" s="368" t="s">
        <v>1279</v>
      </c>
      <c r="C120" s="369"/>
    </row>
    <row r="121" spans="1:4">
      <c r="A121" s="367">
        <v>20</v>
      </c>
      <c r="B121" s="368" t="s">
        <v>1280</v>
      </c>
      <c r="C121" s="369"/>
    </row>
    <row r="122" spans="1:4">
      <c r="A122" s="367">
        <v>21</v>
      </c>
      <c r="B122" s="368" t="s">
        <v>1281</v>
      </c>
      <c r="C122" s="369"/>
      <c r="D122" s="275">
        <v>8</v>
      </c>
    </row>
    <row r="123" spans="1:4">
      <c r="A123" s="363" t="s">
        <v>1282</v>
      </c>
      <c r="B123" s="364"/>
      <c r="C123" s="365">
        <v>117</v>
      </c>
      <c r="D123" s="382">
        <f>SUM(D124:D136)</f>
        <v>236</v>
      </c>
    </row>
    <row r="124" spans="1:4">
      <c r="A124" s="367">
        <v>1</v>
      </c>
      <c r="B124" s="368" t="s">
        <v>1283</v>
      </c>
      <c r="C124" s="369"/>
    </row>
    <row r="125" spans="1:4">
      <c r="A125" s="367">
        <v>2</v>
      </c>
      <c r="B125" s="368" t="s">
        <v>1284</v>
      </c>
      <c r="C125" s="369"/>
    </row>
    <row r="126" spans="1:4">
      <c r="A126" s="367">
        <v>3</v>
      </c>
      <c r="B126" s="368" t="s">
        <v>1285</v>
      </c>
      <c r="C126" s="369"/>
      <c r="D126" s="275">
        <v>3</v>
      </c>
    </row>
    <row r="127" spans="1:4">
      <c r="A127" s="367">
        <v>4</v>
      </c>
      <c r="B127" s="368" t="s">
        <v>1286</v>
      </c>
      <c r="C127" s="369"/>
    </row>
    <row r="128" spans="1:4">
      <c r="A128" s="367">
        <v>5</v>
      </c>
      <c r="B128" s="368" t="s">
        <v>1287</v>
      </c>
      <c r="C128" s="369"/>
    </row>
    <row r="129" spans="1:4">
      <c r="A129" s="367">
        <v>6</v>
      </c>
      <c r="B129" s="368" t="s">
        <v>1288</v>
      </c>
      <c r="C129" s="369">
        <v>117</v>
      </c>
      <c r="D129" s="275">
        <v>118</v>
      </c>
    </row>
    <row r="130" spans="1:4">
      <c r="A130" s="367">
        <v>7</v>
      </c>
      <c r="B130" s="368" t="s">
        <v>1289</v>
      </c>
      <c r="C130" s="369"/>
    </row>
    <row r="131" spans="1:4">
      <c r="A131" s="367">
        <v>8</v>
      </c>
      <c r="B131" s="368" t="s">
        <v>1290</v>
      </c>
      <c r="C131" s="369"/>
    </row>
    <row r="132" spans="1:4">
      <c r="A132" s="367">
        <v>9</v>
      </c>
      <c r="B132" s="368" t="s">
        <v>1291</v>
      </c>
      <c r="C132" s="369"/>
      <c r="D132" s="275">
        <v>115</v>
      </c>
    </row>
    <row r="133" spans="1:4">
      <c r="A133" s="367">
        <v>10</v>
      </c>
      <c r="B133" s="368" t="s">
        <v>1292</v>
      </c>
      <c r="C133" s="369"/>
    </row>
    <row r="134" spans="1:4">
      <c r="A134" s="367">
        <v>11</v>
      </c>
      <c r="B134" s="368" t="s">
        <v>1293</v>
      </c>
      <c r="C134" s="369"/>
    </row>
    <row r="135" spans="1:4">
      <c r="A135" s="367">
        <v>12</v>
      </c>
      <c r="B135" s="368" t="s">
        <v>1294</v>
      </c>
      <c r="C135" s="385"/>
    </row>
    <row r="136" spans="1:4">
      <c r="A136" s="367">
        <v>13</v>
      </c>
      <c r="B136" s="368" t="s">
        <v>1295</v>
      </c>
      <c r="C136" s="385"/>
    </row>
    <row r="137" spans="1:4">
      <c r="A137" s="363" t="s">
        <v>1296</v>
      </c>
      <c r="B137" s="364"/>
      <c r="C137" s="365"/>
    </row>
    <row r="138" spans="1:4">
      <c r="A138" s="367">
        <v>1</v>
      </c>
      <c r="B138" s="368" t="s">
        <v>1297</v>
      </c>
      <c r="C138" s="369"/>
    </row>
    <row r="139" spans="1:4">
      <c r="A139" s="367">
        <v>2</v>
      </c>
      <c r="B139" s="368" t="s">
        <v>1298</v>
      </c>
      <c r="C139" s="369"/>
    </row>
    <row r="140" spans="1:4">
      <c r="A140" s="367">
        <v>3</v>
      </c>
      <c r="B140" s="368" t="s">
        <v>1299</v>
      </c>
      <c r="C140" s="369"/>
    </row>
    <row r="141" spans="1:4">
      <c r="A141" s="367">
        <v>4</v>
      </c>
      <c r="B141" s="368" t="s">
        <v>1300</v>
      </c>
      <c r="C141" s="369"/>
    </row>
    <row r="142" spans="1:4">
      <c r="A142" s="367">
        <v>5</v>
      </c>
      <c r="B142" s="368" t="s">
        <v>1301</v>
      </c>
      <c r="C142" s="369"/>
    </row>
    <row r="143" spans="1:4">
      <c r="A143" s="364" t="s">
        <v>1302</v>
      </c>
      <c r="B143" s="364"/>
      <c r="C143" s="373"/>
      <c r="D143" s="386">
        <f>SUM(D144:D147)</f>
        <v>109</v>
      </c>
    </row>
    <row r="144" spans="1:4">
      <c r="A144" s="367">
        <v>1</v>
      </c>
      <c r="B144" s="368" t="s">
        <v>1303</v>
      </c>
      <c r="C144" s="369"/>
    </row>
    <row r="145" spans="1:5">
      <c r="A145" s="367">
        <v>2</v>
      </c>
      <c r="B145" s="368" t="s">
        <v>1304</v>
      </c>
      <c r="C145" s="369"/>
    </row>
    <row r="146" spans="1:5">
      <c r="A146" s="367">
        <v>3</v>
      </c>
      <c r="B146" s="368" t="s">
        <v>1305</v>
      </c>
      <c r="C146" s="369"/>
    </row>
    <row r="147" spans="1:5">
      <c r="A147" s="367">
        <v>4</v>
      </c>
      <c r="B147" s="368" t="s">
        <v>1306</v>
      </c>
      <c r="C147" s="369"/>
      <c r="D147" s="275">
        <v>109</v>
      </c>
    </row>
    <row r="148" spans="1:5">
      <c r="A148" s="363" t="s">
        <v>1307</v>
      </c>
      <c r="B148" s="364"/>
      <c r="C148" s="365"/>
    </row>
    <row r="149" spans="1:5">
      <c r="A149" s="367">
        <v>1</v>
      </c>
      <c r="B149" s="368" t="s">
        <v>1308</v>
      </c>
      <c r="C149" s="369"/>
    </row>
    <row r="150" spans="1:5">
      <c r="A150" s="363" t="s">
        <v>1309</v>
      </c>
      <c r="B150" s="364"/>
      <c r="C150" s="373"/>
    </row>
    <row r="151" spans="1:5">
      <c r="A151" s="367">
        <v>1</v>
      </c>
      <c r="B151" s="368" t="s">
        <v>1310</v>
      </c>
      <c r="C151" s="369"/>
    </row>
    <row r="152" spans="1:5">
      <c r="A152" s="376">
        <v>2</v>
      </c>
      <c r="B152" s="368" t="s">
        <v>1311</v>
      </c>
      <c r="C152" s="369"/>
    </row>
    <row r="153" spans="1:5">
      <c r="A153" s="387">
        <v>3</v>
      </c>
      <c r="B153" s="368" t="s">
        <v>1312</v>
      </c>
      <c r="C153" s="369"/>
    </row>
    <row r="154" spans="1:5">
      <c r="A154" s="388" t="s">
        <v>1313</v>
      </c>
      <c r="B154" s="364"/>
      <c r="C154" s="389">
        <v>2395</v>
      </c>
      <c r="D154" s="390">
        <f>SUM(D155:D157)</f>
        <v>9763</v>
      </c>
    </row>
    <row r="155" spans="1:5">
      <c r="A155" s="367">
        <v>1</v>
      </c>
      <c r="B155" s="368" t="s">
        <v>1314</v>
      </c>
      <c r="C155" s="369">
        <v>2395</v>
      </c>
      <c r="D155" s="275">
        <v>9176</v>
      </c>
    </row>
    <row r="156" spans="1:5">
      <c r="A156" s="367">
        <v>2</v>
      </c>
      <c r="B156" s="368" t="s">
        <v>1315</v>
      </c>
      <c r="C156" s="369"/>
      <c r="D156" s="391"/>
      <c r="E156" s="392"/>
    </row>
    <row r="157" spans="1:5">
      <c r="A157" s="367">
        <v>3</v>
      </c>
      <c r="B157" s="368" t="s">
        <v>1316</v>
      </c>
      <c r="C157" s="369"/>
      <c r="D157" s="391">
        <v>587</v>
      </c>
      <c r="E157" s="392"/>
    </row>
    <row r="158" spans="1:5">
      <c r="A158" s="388" t="s">
        <v>1317</v>
      </c>
      <c r="B158" s="364"/>
      <c r="C158" s="389"/>
      <c r="D158" s="393"/>
      <c r="E158" s="392"/>
    </row>
    <row r="159" spans="1:5">
      <c r="A159" s="383">
        <v>1</v>
      </c>
      <c r="B159" s="368" t="s">
        <v>970</v>
      </c>
      <c r="C159" s="369"/>
      <c r="D159" s="391"/>
      <c r="E159" s="392"/>
    </row>
    <row r="160" spans="1:5">
      <c r="A160" s="367">
        <v>2</v>
      </c>
      <c r="B160" s="368" t="s">
        <v>1318</v>
      </c>
      <c r="C160" s="369"/>
      <c r="D160" s="391"/>
      <c r="E160" s="392"/>
    </row>
    <row r="161" spans="1:5">
      <c r="A161" s="376">
        <v>3</v>
      </c>
      <c r="B161" s="368" t="s">
        <v>967</v>
      </c>
      <c r="C161" s="369"/>
      <c r="D161" s="391"/>
      <c r="E161" s="392"/>
    </row>
    <row r="162" spans="1:5">
      <c r="A162" s="367">
        <v>4</v>
      </c>
      <c r="B162" s="368" t="s">
        <v>1319</v>
      </c>
      <c r="C162" s="369"/>
      <c r="D162" s="391"/>
      <c r="E162" s="392"/>
    </row>
    <row r="163" spans="1:5">
      <c r="A163" s="367">
        <v>5</v>
      </c>
      <c r="B163" s="368" t="s">
        <v>1320</v>
      </c>
      <c r="C163" s="369"/>
      <c r="D163" s="391"/>
      <c r="E163" s="392"/>
    </row>
    <row r="164" spans="1:5">
      <c r="A164" s="367">
        <v>6</v>
      </c>
      <c r="B164" s="368" t="s">
        <v>1321</v>
      </c>
      <c r="C164" s="369"/>
      <c r="D164" s="391"/>
      <c r="E164" s="392"/>
    </row>
    <row r="165" spans="1:5">
      <c r="A165" s="363" t="s">
        <v>1322</v>
      </c>
      <c r="B165" s="364"/>
      <c r="C165" s="365"/>
      <c r="D165" s="394">
        <f>SUM(D166:D170)</f>
        <v>128</v>
      </c>
      <c r="E165" s="392"/>
    </row>
    <row r="166" spans="1:5">
      <c r="A166" s="367">
        <v>1</v>
      </c>
      <c r="B166" s="368" t="s">
        <v>1323</v>
      </c>
      <c r="C166" s="369"/>
      <c r="D166" s="391"/>
      <c r="E166" s="392"/>
    </row>
    <row r="167" spans="1:5">
      <c r="A167" s="367">
        <v>2</v>
      </c>
      <c r="B167" s="368" t="s">
        <v>1324</v>
      </c>
      <c r="C167" s="369"/>
      <c r="D167" s="391">
        <v>128</v>
      </c>
      <c r="E167" s="392"/>
    </row>
    <row r="168" spans="1:5">
      <c r="A168" s="367">
        <v>3</v>
      </c>
      <c r="B168" s="368" t="s">
        <v>1325</v>
      </c>
      <c r="C168" s="369"/>
      <c r="D168" s="391"/>
      <c r="E168" s="392"/>
    </row>
    <row r="169" spans="1:5">
      <c r="A169" s="367">
        <v>4</v>
      </c>
      <c r="B169" s="368" t="s">
        <v>1326</v>
      </c>
      <c r="C169" s="369"/>
      <c r="D169" s="391"/>
      <c r="E169" s="392"/>
    </row>
    <row r="170" spans="1:5">
      <c r="A170" s="367">
        <v>5</v>
      </c>
      <c r="B170" s="368" t="s">
        <v>1327</v>
      </c>
      <c r="C170" s="369"/>
      <c r="D170" s="391"/>
      <c r="E170" s="392"/>
    </row>
    <row r="171" spans="1:5">
      <c r="A171" s="363" t="s">
        <v>1328</v>
      </c>
      <c r="B171" s="364"/>
      <c r="C171" s="365"/>
      <c r="D171" s="394"/>
      <c r="E171" s="392"/>
    </row>
    <row r="172" spans="1:5">
      <c r="A172" s="367">
        <v>1</v>
      </c>
      <c r="B172" s="368" t="s">
        <v>1329</v>
      </c>
      <c r="C172" s="369"/>
      <c r="D172" s="391"/>
      <c r="E172" s="392"/>
    </row>
    <row r="173" spans="1:5">
      <c r="A173" s="367">
        <v>2</v>
      </c>
      <c r="B173" s="368" t="s">
        <v>1330</v>
      </c>
      <c r="C173" s="369"/>
      <c r="D173" s="391"/>
      <c r="E173" s="392"/>
    </row>
    <row r="174" spans="1:5">
      <c r="A174" s="367">
        <v>3</v>
      </c>
      <c r="B174" s="368" t="s">
        <v>1331</v>
      </c>
      <c r="C174" s="369"/>
      <c r="D174" s="391"/>
      <c r="E174" s="392"/>
    </row>
    <row r="175" spans="1:5">
      <c r="A175" s="367">
        <v>4</v>
      </c>
      <c r="B175" s="368" t="s">
        <v>1332</v>
      </c>
      <c r="C175" s="369"/>
      <c r="D175" s="391"/>
      <c r="E175" s="392"/>
    </row>
    <row r="176" spans="1:5">
      <c r="A176" s="367">
        <v>5</v>
      </c>
      <c r="B176" s="368" t="s">
        <v>1333</v>
      </c>
      <c r="C176" s="369"/>
      <c r="D176" s="391"/>
      <c r="E176" s="392"/>
    </row>
    <row r="177" spans="1:5">
      <c r="A177" s="367">
        <v>6</v>
      </c>
      <c r="B177" s="368" t="s">
        <v>1334</v>
      </c>
      <c r="C177" s="369"/>
      <c r="D177" s="391"/>
      <c r="E177" s="392"/>
    </row>
    <row r="178" spans="1:5">
      <c r="A178" s="367">
        <v>7</v>
      </c>
      <c r="B178" s="368" t="s">
        <v>1335</v>
      </c>
      <c r="C178" s="369"/>
      <c r="D178" s="391"/>
      <c r="E178" s="392"/>
    </row>
    <row r="179" spans="1:5">
      <c r="A179" s="367">
        <v>8</v>
      </c>
      <c r="B179" s="368" t="s">
        <v>1336</v>
      </c>
      <c r="C179" s="369"/>
      <c r="D179" s="391"/>
      <c r="E179" s="392"/>
    </row>
    <row r="180" spans="1:5">
      <c r="A180" s="367">
        <v>9</v>
      </c>
      <c r="B180" s="368" t="s">
        <v>1170</v>
      </c>
      <c r="C180" s="369"/>
      <c r="D180" s="391"/>
      <c r="E180" s="392"/>
    </row>
    <row r="181" spans="1:5">
      <c r="A181" s="367">
        <v>10</v>
      </c>
      <c r="B181" s="368" t="s">
        <v>1172</v>
      </c>
      <c r="C181" s="369"/>
      <c r="D181" s="391"/>
      <c r="E181" s="392"/>
    </row>
    <row r="182" spans="1:5">
      <c r="A182" s="367">
        <v>11</v>
      </c>
      <c r="B182" s="368" t="s">
        <v>1224</v>
      </c>
      <c r="C182" s="369"/>
      <c r="D182" s="391"/>
      <c r="E182" s="392"/>
    </row>
    <row r="183" spans="1:5">
      <c r="A183" s="367">
        <v>12</v>
      </c>
      <c r="B183" s="368" t="s">
        <v>1337</v>
      </c>
      <c r="C183" s="369"/>
      <c r="D183" s="391"/>
      <c r="E183" s="392"/>
    </row>
    <row r="184" spans="1:5">
      <c r="A184" s="364" t="s">
        <v>1338</v>
      </c>
      <c r="B184" s="364"/>
      <c r="C184" s="373"/>
      <c r="D184" s="395"/>
      <c r="E184" s="392"/>
    </row>
    <row r="185" spans="1:5">
      <c r="A185" s="367">
        <v>1</v>
      </c>
      <c r="B185" s="368" t="s">
        <v>1339</v>
      </c>
      <c r="C185" s="369"/>
      <c r="D185" s="391"/>
      <c r="E185" s="392"/>
    </row>
    <row r="186" spans="1:5">
      <c r="A186" s="367">
        <v>2</v>
      </c>
      <c r="B186" s="377" t="s">
        <v>1340</v>
      </c>
      <c r="C186" s="369"/>
      <c r="D186" s="391"/>
      <c r="E186" s="392"/>
    </row>
    <row r="187" spans="1:5">
      <c r="A187" s="367">
        <v>3</v>
      </c>
      <c r="B187" s="368" t="s">
        <v>1341</v>
      </c>
      <c r="C187" s="369"/>
      <c r="D187" s="391"/>
      <c r="E187" s="392"/>
    </row>
    <row r="188" spans="1:5">
      <c r="A188" s="363" t="s">
        <v>1342</v>
      </c>
      <c r="B188" s="364"/>
      <c r="C188" s="365"/>
      <c r="D188" s="394"/>
      <c r="E188" s="392"/>
    </row>
    <row r="189" spans="1:5">
      <c r="A189" s="367">
        <v>1</v>
      </c>
      <c r="B189" s="368" t="s">
        <v>1343</v>
      </c>
      <c r="C189" s="369"/>
      <c r="D189" s="391"/>
      <c r="E189" s="392"/>
    </row>
    <row r="190" spans="1:5">
      <c r="A190" s="367">
        <v>2</v>
      </c>
      <c r="B190" s="368" t="s">
        <v>1344</v>
      </c>
      <c r="C190" s="369"/>
      <c r="D190" s="391"/>
      <c r="E190" s="392"/>
    </row>
    <row r="191" spans="1:5">
      <c r="A191" s="367">
        <v>3</v>
      </c>
      <c r="B191" s="368" t="s">
        <v>1345</v>
      </c>
      <c r="C191" s="369"/>
      <c r="D191" s="391"/>
      <c r="E191" s="392"/>
    </row>
    <row r="192" spans="1:5">
      <c r="A192" s="367">
        <v>4</v>
      </c>
      <c r="B192" s="396" t="s">
        <v>1346</v>
      </c>
      <c r="C192" s="369"/>
      <c r="D192" s="391"/>
      <c r="E192" s="392"/>
    </row>
    <row r="193" spans="1:5">
      <c r="A193" s="367">
        <v>5</v>
      </c>
      <c r="B193" s="396" t="s">
        <v>1347</v>
      </c>
      <c r="C193" s="369"/>
      <c r="D193" s="391"/>
      <c r="E193" s="392"/>
    </row>
    <row r="194" spans="1:5">
      <c r="A194" s="367">
        <v>6</v>
      </c>
      <c r="B194" s="396" t="s">
        <v>1348</v>
      </c>
      <c r="C194" s="369"/>
      <c r="D194" s="391"/>
      <c r="E194" s="392"/>
    </row>
    <row r="195" spans="1:5">
      <c r="A195" s="367">
        <v>7</v>
      </c>
      <c r="B195" s="396" t="s">
        <v>1349</v>
      </c>
      <c r="C195" s="369"/>
      <c r="D195" s="391"/>
      <c r="E195" s="392"/>
    </row>
    <row r="196" spans="1:5">
      <c r="A196" s="367">
        <v>8</v>
      </c>
      <c r="B196" s="396" t="s">
        <v>1350</v>
      </c>
      <c r="C196" s="369"/>
      <c r="D196" s="391"/>
      <c r="E196" s="392"/>
    </row>
    <row r="197" spans="1:5">
      <c r="A197" s="367">
        <v>9</v>
      </c>
      <c r="B197" s="396" t="s">
        <v>1351</v>
      </c>
      <c r="C197" s="369"/>
      <c r="D197" s="391"/>
      <c r="E197" s="392"/>
    </row>
    <row r="198" spans="1:5">
      <c r="A198" s="376">
        <v>10</v>
      </c>
      <c r="B198" s="397" t="s">
        <v>1352</v>
      </c>
      <c r="C198" s="369"/>
      <c r="D198" s="391"/>
      <c r="E198" s="392"/>
    </row>
    <row r="199" spans="1:5">
      <c r="A199" s="383">
        <v>11</v>
      </c>
      <c r="B199" s="398" t="s">
        <v>1353</v>
      </c>
      <c r="C199" s="369"/>
      <c r="D199" s="391"/>
      <c r="E199" s="392"/>
    </row>
    <row r="200" spans="1:5">
      <c r="A200" s="376">
        <v>12</v>
      </c>
      <c r="B200" s="397" t="s">
        <v>1354</v>
      </c>
      <c r="C200" s="369"/>
      <c r="D200" s="391"/>
      <c r="E200" s="392"/>
    </row>
    <row r="201" spans="1:5">
      <c r="A201" s="367">
        <v>13</v>
      </c>
      <c r="B201" s="399" t="s">
        <v>1355</v>
      </c>
      <c r="C201" s="369"/>
      <c r="D201" s="391"/>
      <c r="E201" s="392"/>
    </row>
    <row r="202" spans="1:5">
      <c r="A202" s="367">
        <v>14</v>
      </c>
      <c r="B202" s="399" t="s">
        <v>1356</v>
      </c>
      <c r="C202" s="369"/>
      <c r="D202" s="391"/>
      <c r="E202" s="392"/>
    </row>
    <row r="203" spans="1:5">
      <c r="A203" s="367">
        <v>15</v>
      </c>
      <c r="B203" s="399" t="s">
        <v>69</v>
      </c>
      <c r="C203" s="369"/>
      <c r="D203" s="391"/>
      <c r="E203" s="392"/>
    </row>
    <row r="204" spans="1:5">
      <c r="A204" s="400" t="s">
        <v>1357</v>
      </c>
      <c r="B204" s="400"/>
      <c r="C204" s="401">
        <f>C5+C13+C24+C38+C44+C54+C69+C82+C96+C101+C123+C137+C143+C148+C150+C154+C158+C165+C171+C184+C188</f>
        <v>29280</v>
      </c>
      <c r="D204" s="401">
        <f>D165+D154+D143+D123+D101+D82+D69+D54+D44+D24+D13+D5</f>
        <v>46985</v>
      </c>
      <c r="E204" s="392"/>
    </row>
  </sheetData>
  <mergeCells count="25">
    <mergeCell ref="A2:D2"/>
    <mergeCell ref="A3:B3"/>
    <mergeCell ref="A4:B4"/>
    <mergeCell ref="A5:B5"/>
    <mergeCell ref="A13:B13"/>
    <mergeCell ref="A24:B24"/>
    <mergeCell ref="A38:B38"/>
    <mergeCell ref="A44:B44"/>
    <mergeCell ref="A54:B54"/>
    <mergeCell ref="A69:B69"/>
    <mergeCell ref="A82:B82"/>
    <mergeCell ref="A96:B96"/>
    <mergeCell ref="A101:B101"/>
    <mergeCell ref="A123:B123"/>
    <mergeCell ref="A137:B137"/>
    <mergeCell ref="A143:B143"/>
    <mergeCell ref="A148:B148"/>
    <mergeCell ref="A150:B150"/>
    <mergeCell ref="A154:B154"/>
    <mergeCell ref="A158:B158"/>
    <mergeCell ref="A165:B165"/>
    <mergeCell ref="A171:B171"/>
    <mergeCell ref="A184:B184"/>
    <mergeCell ref="A188:B188"/>
    <mergeCell ref="A204:B204"/>
  </mergeCells>
  <pageMargins left="0.75" right="0.75" top="1" bottom="1" header="0.5" footer="0.5"/>
  <pageSetup paperSize="9" scale="8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E5" sqref="E5"/>
    </sheetView>
  </sheetViews>
  <sheetFormatPr defaultColWidth="9" defaultRowHeight="14.4" outlineLevelCol="1"/>
  <cols>
    <col min="1" max="1" width="46.1296296296296" customWidth="1"/>
    <col min="2" max="2" width="33" customWidth="1"/>
  </cols>
  <sheetData>
    <row r="1" ht="45" customHeight="1" spans="1:2">
      <c r="A1" s="71" t="s">
        <v>1358</v>
      </c>
      <c r="B1" s="336"/>
    </row>
    <row r="2" ht="33" customHeight="1" spans="1:2">
      <c r="A2" s="337" t="s">
        <v>1359</v>
      </c>
      <c r="B2" s="338"/>
    </row>
    <row r="3" ht="27" customHeight="1" spans="1:2">
      <c r="A3" s="339" t="s">
        <v>1360</v>
      </c>
      <c r="B3" s="339"/>
    </row>
    <row r="4" ht="33" customHeight="1" spans="1:2">
      <c r="A4" s="340" t="s">
        <v>1165</v>
      </c>
      <c r="B4" s="340" t="s">
        <v>1361</v>
      </c>
    </row>
    <row r="5" ht="33" customHeight="1" spans="1:2">
      <c r="A5" s="341" t="s">
        <v>1362</v>
      </c>
      <c r="B5" s="342">
        <v>4700</v>
      </c>
    </row>
    <row r="6" ht="33" customHeight="1" spans="1:2">
      <c r="A6" s="343" t="s">
        <v>1363</v>
      </c>
      <c r="B6" s="344">
        <v>11077</v>
      </c>
    </row>
    <row r="7" ht="33" customHeight="1" spans="1:2">
      <c r="A7" s="343" t="s">
        <v>77</v>
      </c>
      <c r="B7" s="344">
        <v>10785</v>
      </c>
    </row>
    <row r="8" ht="33" customHeight="1" spans="1:2">
      <c r="A8" s="343" t="s">
        <v>70</v>
      </c>
      <c r="B8" s="344">
        <v>39</v>
      </c>
    </row>
    <row r="9" ht="33" customHeight="1" spans="1:2">
      <c r="A9" s="343" t="s">
        <v>1364</v>
      </c>
      <c r="B9" s="344">
        <v>19585</v>
      </c>
    </row>
    <row r="10" ht="33" customHeight="1" spans="1:2">
      <c r="A10" s="343" t="s">
        <v>69</v>
      </c>
      <c r="B10" s="344">
        <v>2487</v>
      </c>
    </row>
    <row r="11" ht="33" customHeight="1" spans="1:2">
      <c r="A11" s="343" t="s">
        <v>1365</v>
      </c>
      <c r="B11" s="344">
        <f>SUM(B5:B10)</f>
        <v>48673</v>
      </c>
    </row>
  </sheetData>
  <mergeCells count="2">
    <mergeCell ref="A2:B2"/>
    <mergeCell ref="A3:B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zoomScale="153" zoomScaleNormal="153" workbookViewId="0">
      <selection activeCell="A18" sqref="A18"/>
    </sheetView>
  </sheetViews>
  <sheetFormatPr defaultColWidth="9" defaultRowHeight="14.4" outlineLevelCol="1"/>
  <cols>
    <col min="1" max="1" width="54.6296296296296" customWidth="1"/>
    <col min="2" max="2" width="30.6481481481481" customWidth="1"/>
  </cols>
  <sheetData>
    <row r="1" ht="15.6" spans="1:2">
      <c r="A1" s="71" t="s">
        <v>1366</v>
      </c>
      <c r="B1" s="322"/>
    </row>
    <row r="2" s="321" customFormat="1" ht="22.2" spans="1:2">
      <c r="A2" s="323" t="s">
        <v>1367</v>
      </c>
      <c r="B2" s="323"/>
    </row>
    <row r="3" spans="1:2">
      <c r="A3" s="324"/>
      <c r="B3" s="325" t="s">
        <v>2</v>
      </c>
    </row>
    <row r="4" ht="19" customHeight="1" spans="1:2">
      <c r="A4" s="326" t="s">
        <v>1368</v>
      </c>
      <c r="B4" s="327" t="s">
        <v>1369</v>
      </c>
    </row>
    <row r="5" spans="1:2">
      <c r="A5" s="328" t="s">
        <v>1370</v>
      </c>
      <c r="B5" s="329">
        <v>35376</v>
      </c>
    </row>
    <row r="6" spans="1:2">
      <c r="A6" s="328" t="s">
        <v>1371</v>
      </c>
      <c r="B6" s="329">
        <v>35376</v>
      </c>
    </row>
    <row r="7" spans="1:2">
      <c r="A7" s="328" t="s">
        <v>1372</v>
      </c>
      <c r="B7" s="329"/>
    </row>
    <row r="8" spans="1:2">
      <c r="A8" s="330" t="s">
        <v>1373</v>
      </c>
      <c r="B8" s="331">
        <v>57482</v>
      </c>
    </row>
    <row r="9" spans="1:2">
      <c r="A9" s="328" t="s">
        <v>1374</v>
      </c>
      <c r="B9" s="329">
        <v>57482</v>
      </c>
    </row>
    <row r="10" spans="1:2">
      <c r="A10" s="328" t="s">
        <v>1375</v>
      </c>
      <c r="B10" s="329"/>
    </row>
    <row r="11" spans="1:2">
      <c r="A11" s="328" t="s">
        <v>1376</v>
      </c>
      <c r="B11" s="329"/>
    </row>
    <row r="12" spans="1:2">
      <c r="A12" s="328" t="s">
        <v>1377</v>
      </c>
      <c r="B12" s="329"/>
    </row>
    <row r="13" spans="1:2">
      <c r="A13" s="328" t="s">
        <v>1378</v>
      </c>
      <c r="B13" s="329"/>
    </row>
    <row r="14" spans="1:2">
      <c r="A14" s="328" t="s">
        <v>1379</v>
      </c>
      <c r="B14" s="329"/>
    </row>
    <row r="15" spans="1:2">
      <c r="A15" s="328" t="s">
        <v>1380</v>
      </c>
      <c r="B15" s="329"/>
    </row>
    <row r="16" spans="1:2">
      <c r="A16" s="328" t="s">
        <v>1381</v>
      </c>
      <c r="B16" s="329"/>
    </row>
    <row r="17" spans="1:2">
      <c r="A17" s="328" t="s">
        <v>1382</v>
      </c>
      <c r="B17" s="329"/>
    </row>
    <row r="18" spans="1:2">
      <c r="A18" s="332" t="s">
        <v>1383</v>
      </c>
      <c r="B18" s="329"/>
    </row>
    <row r="19" spans="1:2">
      <c r="A19" s="332" t="s">
        <v>1384</v>
      </c>
      <c r="B19" s="329"/>
    </row>
    <row r="20" spans="1:2">
      <c r="A20" s="332" t="s">
        <v>1385</v>
      </c>
      <c r="B20" s="329"/>
    </row>
    <row r="21" spans="1:2">
      <c r="A21" s="332" t="s">
        <v>1386</v>
      </c>
      <c r="B21" s="329">
        <v>57482</v>
      </c>
    </row>
    <row r="22" spans="1:2">
      <c r="A22" s="333" t="s">
        <v>1371</v>
      </c>
      <c r="B22" s="329">
        <v>57482</v>
      </c>
    </row>
    <row r="23" spans="1:2">
      <c r="A23" s="334" t="s">
        <v>1372</v>
      </c>
      <c r="B23" s="335"/>
    </row>
  </sheetData>
  <mergeCells count="1">
    <mergeCell ref="A2:B2"/>
  </mergeCells>
  <pageMargins left="0.944444444444444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9"/>
  <sheetViews>
    <sheetView workbookViewId="0">
      <selection activeCell="F26" sqref="F26"/>
    </sheetView>
  </sheetViews>
  <sheetFormatPr defaultColWidth="9" defaultRowHeight="14.4" outlineLevelCol="1"/>
  <cols>
    <col min="1" max="1" width="61.3796296296296" customWidth="1"/>
    <col min="2" max="2" width="26.3796296296296" customWidth="1"/>
  </cols>
  <sheetData>
    <row r="1" ht="15.6" spans="1:2">
      <c r="A1" s="260" t="s">
        <v>1387</v>
      </c>
      <c r="B1" s="293"/>
    </row>
    <row r="2" ht="22.2" spans="1:2">
      <c r="A2" s="294" t="s">
        <v>1388</v>
      </c>
      <c r="B2" s="294"/>
    </row>
    <row r="3" ht="15.6" spans="1:2">
      <c r="A3" s="295"/>
      <c r="B3" s="297" t="s">
        <v>2</v>
      </c>
    </row>
    <row r="4" spans="1:2">
      <c r="A4" s="301" t="s">
        <v>1389</v>
      </c>
      <c r="B4" s="299" t="s">
        <v>1390</v>
      </c>
    </row>
    <row r="5" spans="1:2">
      <c r="A5" s="302" t="s">
        <v>1391</v>
      </c>
      <c r="B5" s="303"/>
    </row>
    <row r="6" spans="1:2">
      <c r="A6" s="304" t="s">
        <v>1392</v>
      </c>
      <c r="B6" s="284"/>
    </row>
    <row r="7" spans="1:2">
      <c r="A7" s="304" t="s">
        <v>1393</v>
      </c>
      <c r="B7" s="305"/>
    </row>
    <row r="8" spans="1:2">
      <c r="A8" s="304" t="s">
        <v>1394</v>
      </c>
      <c r="B8" s="284"/>
    </row>
    <row r="9" spans="1:2">
      <c r="A9" s="304" t="s">
        <v>1395</v>
      </c>
      <c r="B9" s="284"/>
    </row>
    <row r="10" spans="1:2">
      <c r="A10" s="306" t="s">
        <v>1396</v>
      </c>
      <c r="B10" s="307"/>
    </row>
    <row r="11" spans="1:2">
      <c r="A11" s="308" t="s">
        <v>1397</v>
      </c>
      <c r="B11" s="309"/>
    </row>
    <row r="12" spans="1:2">
      <c r="A12" s="310" t="s">
        <v>1398</v>
      </c>
      <c r="B12" s="309"/>
    </row>
    <row r="13" spans="1:2">
      <c r="A13" s="310" t="s">
        <v>1399</v>
      </c>
      <c r="B13" s="309"/>
    </row>
    <row r="14" spans="1:2">
      <c r="A14" s="310" t="s">
        <v>1400</v>
      </c>
      <c r="B14" s="309"/>
    </row>
    <row r="15" spans="1:2">
      <c r="A15" s="310" t="s">
        <v>1401</v>
      </c>
      <c r="B15" s="309"/>
    </row>
    <row r="16" spans="1:2">
      <c r="A16" s="310" t="s">
        <v>1402</v>
      </c>
      <c r="B16" s="309"/>
    </row>
    <row r="17" spans="1:2">
      <c r="A17" s="310" t="s">
        <v>1403</v>
      </c>
      <c r="B17" s="309"/>
    </row>
    <row r="18" spans="1:2">
      <c r="A18" s="310" t="s">
        <v>1404</v>
      </c>
      <c r="B18" s="309"/>
    </row>
    <row r="19" spans="1:2">
      <c r="A19" s="310" t="s">
        <v>1405</v>
      </c>
      <c r="B19" s="309"/>
    </row>
    <row r="20" spans="1:2">
      <c r="A20" s="310" t="s">
        <v>1406</v>
      </c>
      <c r="B20" s="309"/>
    </row>
    <row r="21" spans="1:2">
      <c r="A21" s="310" t="s">
        <v>1407</v>
      </c>
      <c r="B21" s="309"/>
    </row>
    <row r="22" spans="1:2">
      <c r="A22" s="310" t="s">
        <v>1408</v>
      </c>
      <c r="B22" s="309"/>
    </row>
    <row r="23" spans="1:2">
      <c r="A23" s="310" t="s">
        <v>1409</v>
      </c>
      <c r="B23" s="309"/>
    </row>
    <row r="24" spans="1:2">
      <c r="A24" s="311" t="s">
        <v>1410</v>
      </c>
      <c r="B24" s="309"/>
    </row>
    <row r="25" ht="15" spans="1:2">
      <c r="A25" s="312" t="s">
        <v>1411</v>
      </c>
      <c r="B25" s="309"/>
    </row>
    <row r="26" ht="15" spans="1:2">
      <c r="A26" s="312" t="s">
        <v>1412</v>
      </c>
      <c r="B26" s="309"/>
    </row>
    <row r="27" spans="1:2">
      <c r="A27" s="311" t="s">
        <v>1413</v>
      </c>
      <c r="B27" s="309"/>
    </row>
    <row r="28" spans="1:2">
      <c r="A28" s="313" t="s">
        <v>1414</v>
      </c>
      <c r="B28" s="309"/>
    </row>
    <row r="29" spans="1:2">
      <c r="A29" s="313" t="s">
        <v>1415</v>
      </c>
      <c r="B29" s="309"/>
    </row>
    <row r="30" ht="15" spans="1:2">
      <c r="A30" s="314" t="s">
        <v>1416</v>
      </c>
      <c r="B30" s="309"/>
    </row>
    <row r="31" ht="15" spans="1:2">
      <c r="A31" s="314" t="s">
        <v>1417</v>
      </c>
      <c r="B31" s="309"/>
    </row>
    <row r="32" ht="15" spans="1:2">
      <c r="A32" s="314" t="s">
        <v>1418</v>
      </c>
      <c r="B32" s="309"/>
    </row>
    <row r="33" spans="1:2">
      <c r="A33" s="302" t="s">
        <v>1419</v>
      </c>
      <c r="B33" s="303"/>
    </row>
    <row r="34" ht="15" spans="1:2">
      <c r="A34" s="315" t="s">
        <v>898</v>
      </c>
      <c r="B34" s="305"/>
    </row>
    <row r="35" spans="1:2">
      <c r="A35" s="316" t="s">
        <v>1420</v>
      </c>
      <c r="B35" s="305"/>
    </row>
    <row r="36" spans="1:2">
      <c r="A36" s="316" t="s">
        <v>901</v>
      </c>
      <c r="B36" s="305"/>
    </row>
    <row r="37" spans="1:2">
      <c r="A37" s="316" t="s">
        <v>902</v>
      </c>
      <c r="B37" s="305"/>
    </row>
    <row r="38" spans="1:2">
      <c r="A38" s="316" t="s">
        <v>1421</v>
      </c>
      <c r="B38" s="305"/>
    </row>
    <row r="39" ht="14" customHeight="1" spans="1:2">
      <c r="A39" s="316" t="s">
        <v>1422</v>
      </c>
      <c r="B39" s="305"/>
    </row>
    <row r="40" spans="1:2">
      <c r="A40" s="316" t="s">
        <v>903</v>
      </c>
      <c r="B40" s="305"/>
    </row>
    <row r="41" spans="1:2">
      <c r="A41" s="316" t="s">
        <v>1423</v>
      </c>
      <c r="B41" s="305"/>
    </row>
    <row r="42" spans="1:2">
      <c r="A42" s="316" t="s">
        <v>1424</v>
      </c>
      <c r="B42" s="305"/>
    </row>
    <row r="43" spans="1:2">
      <c r="A43" s="316" t="s">
        <v>1425</v>
      </c>
      <c r="B43" s="305"/>
    </row>
    <row r="44" ht="15" spans="1:2">
      <c r="A44" s="315" t="s">
        <v>1426</v>
      </c>
      <c r="B44" s="305"/>
    </row>
    <row r="45" spans="1:2">
      <c r="A45" s="316" t="s">
        <v>1427</v>
      </c>
      <c r="B45" s="305"/>
    </row>
    <row r="46" ht="15" spans="1:2">
      <c r="A46" s="315" t="s">
        <v>70</v>
      </c>
      <c r="B46" s="305"/>
    </row>
    <row r="47" ht="15" spans="1:2">
      <c r="A47" s="315"/>
      <c r="B47" s="305"/>
    </row>
    <row r="48" spans="1:2">
      <c r="A48" s="317" t="s">
        <v>34</v>
      </c>
      <c r="B48" s="318">
        <f>B5+B10+B33</f>
        <v>0</v>
      </c>
    </row>
    <row r="49" spans="1:2">
      <c r="A49" s="319" t="s">
        <v>1428</v>
      </c>
      <c r="B49" s="320"/>
    </row>
  </sheetData>
  <mergeCells count="2">
    <mergeCell ref="A2:B2"/>
    <mergeCell ref="A49:B4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一般公共预算收入表</vt:lpstr>
      <vt:lpstr>一般公共预算支出表</vt:lpstr>
      <vt:lpstr>城东区本级一般公共预算支出明细表</vt:lpstr>
      <vt:lpstr>2026年城东区一般公共预算支出预算经济分类明细表</vt:lpstr>
      <vt:lpstr>政府支出经济分类表</vt:lpstr>
      <vt:lpstr>专项资金支出表</vt:lpstr>
      <vt:lpstr>重点项目支出</vt:lpstr>
      <vt:lpstr>政府一般债务与余额情况表</vt:lpstr>
      <vt:lpstr>一般公共预算城东区对下转移支付分项目预算安排情况表</vt:lpstr>
      <vt:lpstr>一般公共预算对下转移支付分地区预算安排情况表</vt:lpstr>
      <vt:lpstr>城东区一般公共预算税收返还和转移支付预算表</vt:lpstr>
      <vt:lpstr>城东区一般公共预算专项转移支付分项目预算安排情况表</vt:lpstr>
      <vt:lpstr>城东区一般公共预算专项转移支付分地区预算安排情况表</vt:lpstr>
      <vt:lpstr>政府性基金收入</vt:lpstr>
      <vt:lpstr>政府性基金支出</vt:lpstr>
      <vt:lpstr>政府性基金预算转移支付分项目安排情况表</vt:lpstr>
      <vt:lpstr>政府性基金预算转移支付分地区安排情况表</vt:lpstr>
      <vt:lpstr>国有资本经营预算收入表</vt:lpstr>
      <vt:lpstr>国有资本经营预算支出表</vt:lpstr>
      <vt:lpstr>社保基金预算收入表</vt:lpstr>
      <vt:lpstr>社保基金预算支出表</vt:lpstr>
      <vt:lpstr>政府专项债务限额和余额情况表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逃之妖怪</cp:lastModifiedBy>
  <cp:revision>1</cp:revision>
  <dcterms:created xsi:type="dcterms:W3CDTF">2021-01-08T06:52:00Z</dcterms:created>
  <cp:lastPrinted>2021-01-22T08:08:45Z</cp:lastPrinted>
  <dcterms:modified xsi:type="dcterms:W3CDTF">2026-02-26T01:30:21Z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3BB0CD06C6D848FE92151BB0909729FF_13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